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<sst xmlns="http://schemas.openxmlformats.org/spreadsheetml/2006/main" count="513" uniqueCount="189">
  <si>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</si>
  <si>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</si>
  <si>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</si>
  <si>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</si>
  <si>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</si>
  <si>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</si>
  <si>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</si>
  <si>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</si>
  <si>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</si>
  <si>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</si>
  <si>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</si>
  <si>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</si>
  <si>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</si>
  <si>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</si>
  <si>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</si>
  <si>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</si>
  <si>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</si>
  <si>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</si>
  <si>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</si>
  <si>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</si>
  <si>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</si>
  <si>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</si>
  <si>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</si>
  <si>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</si>
  <si>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</si>
  <si>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</si>
  <si>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</si>
  <si>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</si>
  <si>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</si>
  <si>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</si>
  <si>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</si>
  <si>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</si>
  <si>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</si>
  <si>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</si>
  <si>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</si>
  <si>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</si>
  <si>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</si>
  <si>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</si>
  <si>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</si>
  <si>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</si>
  <si>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</si>
  <si>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</si>
  <si>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</si>
  <si>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</si>
  <si>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</si>
  <si>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</si>
  <si>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</si>
  <si>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</si>
  <si>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</si>
  <si>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</si>
  <si>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</si>
  <si>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</si>
  <si>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</si>
  <si>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</si>
  <si>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</si>
  <si>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</si>
  <si>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</si>
  <si>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</si>
  <si>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</si>
  <si>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</si>
  <si>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</si>
  <si>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</si>
  <si>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</si>
  <si>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</si>
  <si>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</si>
  <si>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</si>
  <si>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</si>
  <si>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</si>
  <si>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</si>
  <si>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</si>
  <si>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</si>
  <si>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</si>
  <si>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</si>
  <si>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</si>
  <si>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ton_word-list_1979_01</t>
  </si>
  <si>
    <t>ton_word-list_1979_01.wav</t>
  </si>
  <si>
    <t>ton_word-list_1979_01.mp3</t>
  </si>
  <si>
    <t>ton_word-list_1979_01.html</t>
  </si>
  <si>
    <t>ton_word-list_1984_01</t>
  </si>
  <si>
    <t>ton_word-list_1984_01.wav</t>
  </si>
  <si>
    <t>ton_word-list_1984_01.mp3</t>
  </si>
  <si>
    <t>ton_word-list_1984_01.html</t>
  </si>
  <si>
    <t>ton_word-list_1984_02</t>
  </si>
  <si>
    <t>ton_word-list_1984_02.wav</t>
  </si>
  <si>
    <t>ton_word-list_1984_02.mp3</t>
  </si>
  <si>
    <t>ton_word-list_1990_01</t>
  </si>
  <si>
    <t>ton_word-list_1990_01.wav</t>
  </si>
  <si>
    <t>ton_word-list_1990_01.mp3</t>
  </si>
  <si>
    <t>ton_word-list_1990_01.html</t>
  </si>
  <si>
    <t>ton_word-list_1991_01</t>
  </si>
  <si>
    <t>ton_word-list_1991_01.wav</t>
  </si>
  <si>
    <t>ton_word-list_1991_01.mp3</t>
  </si>
  <si>
    <t>ton_word-list_1991_01.html</t>
  </si>
  <si>
    <t>ton_word-list_1991_02</t>
  </si>
  <si>
    <t>ton_word-list_1991_02.wav</t>
  </si>
  <si>
    <t>ton_word-list_1991_02.mp3</t>
  </si>
  <si>
    <t>ton_word-list_1991_03</t>
  </si>
  <si>
    <t>ton_word-list_1991_03.wav</t>
  </si>
  <si>
    <t>ton_word-list_1991_03.mp3</t>
  </si>
  <si>
    <t>ton_word-list_1991_04</t>
  </si>
  <si>
    <t>ton_word-list_1991_04.wav</t>
  </si>
  <si>
    <t>ton_word-list_1991_04.mp3</t>
  </si>
  <si>
    <t>ton_word-list_1991_05</t>
  </si>
  <si>
    <t>ton_word-list_1991_05.wav</t>
  </si>
  <si>
    <t>ton_word-list_1991_05.mp3</t>
  </si>
  <si>
    <t>ton_word-list_1991_06</t>
  </si>
  <si>
    <t>ton_word-list_1991_06.wav</t>
  </si>
  <si>
    <t>ton_word-list_1991_06.mp3</t>
  </si>
  <si>
    <t>ton_word-list_1991_07</t>
  </si>
  <si>
    <t>ton_word-list_1991_07.wav</t>
  </si>
  <si>
    <t>ton_word-list_1991_07.mp3</t>
  </si>
  <si>
    <t>ton_word-list_1991_08</t>
  </si>
  <si>
    <t>ton_word-list_1991_08.wav</t>
  </si>
  <si>
    <t>ton_word-list_1991_08.mp3</t>
  </si>
  <si>
    <t>ton_word-list_1991_09</t>
  </si>
  <si>
    <t>ton_word-list_1991_09.wav</t>
  </si>
  <si>
    <t>ton_word-list_1991_09.mp3</t>
  </si>
  <si>
    <t>ton_word-list_1991_10</t>
  </si>
  <si>
    <t>ton_word-list_1991_10.wav</t>
  </si>
  <si>
    <t>ton_word-list_1991_10.mp3</t>
  </si>
  <si>
    <t>ton_word-list_1991_11</t>
  </si>
  <si>
    <t>ton_word-list_1991_11.wav</t>
  </si>
  <si>
    <t>ton_word-list_1991_11.mp3</t>
  </si>
  <si>
    <t>ton_word-list_1991_12</t>
  </si>
  <si>
    <t>ton_word-list_1991_12.wav</t>
  </si>
  <si>
    <t>ton_word-list_1991_12.mp3</t>
  </si>
  <si>
    <t>Tongan</t>
  </si>
  <si>
    <t>1 - 44</t>
  </si>
  <si>
    <t>ton_word-list_1979_01.jpg</t>
  </si>
  <si>
    <t>1 - 32</t>
  </si>
  <si>
    <t>ton_word-list_1984_01.jpg</t>
  </si>
  <si>
    <t>33 - 93</t>
  </si>
  <si>
    <t>ton_word-list_1984_02.jpg</t>
  </si>
  <si>
    <t>1 - 47</t>
  </si>
  <si>
    <t>ton_word-list_1990_01.jpg</t>
  </si>
  <si>
    <t>1 - 34</t>
  </si>
  <si>
    <t>ton_word-list_1991_01.jpg</t>
  </si>
  <si>
    <t>35 - 69</t>
  </si>
  <si>
    <t>ton_word-list_1991_02.jpg</t>
  </si>
  <si>
    <t>70 - 103</t>
  </si>
  <si>
    <t>ton_word-list_1991_03.jpg</t>
  </si>
  <si>
    <t>104 - 138</t>
  </si>
  <si>
    <t>ton_word-list_1991_04.jpg</t>
  </si>
  <si>
    <t>139 - 173</t>
  </si>
  <si>
    <t>ton_word-list_1991_05.jpg</t>
  </si>
  <si>
    <t>174 - 188</t>
  </si>
  <si>
    <t>ton_word-list_1991_06.jpg</t>
  </si>
  <si>
    <t>ton_word-list_1979_02.jpg</t>
  </si>
  <si>
    <t>ton_word-list_1979_01.tif</t>
  </si>
  <si>
    <t>ton_word-list_1979_02.tif</t>
  </si>
  <si>
    <t>ton_word-list_1984_01.tif</t>
  </si>
  <si>
    <t>ton_word-list_1984_03.jpg</t>
  </si>
  <si>
    <t>ton_word-list_1984_02.tif</t>
  </si>
  <si>
    <t>ton_word-list_1984_03.tif</t>
  </si>
  <si>
    <t>ton_word-list_1990_01.tif</t>
  </si>
  <si>
    <t>ton_word-list_1991_01.tif</t>
  </si>
  <si>
    <t>ton_word-list_1991_02.tif</t>
  </si>
  <si>
    <t>ton_word-list_1991_03.tif</t>
  </si>
  <si>
    <t>ton_word-list_1991_04.tif</t>
  </si>
  <si>
    <t>ton_word-list_1991_05.tif</t>
  </si>
  <si>
    <t>ton_word-list_1991_06.tif</t>
  </si>
  <si>
    <t>ton_record_details.html#1</t>
  </si>
  <si>
    <t>ton_record_details.html#2</t>
  </si>
  <si>
    <t>ton_record_details.html#3</t>
  </si>
  <si>
    <t>ton_record_details.html#4</t>
  </si>
  <si>
    <t>ton_record_details.html#5</t>
  </si>
  <si>
    <t>ton_record_details.html#6</t>
  </si>
  <si>
    <t>ton_record_details.html#7</t>
  </si>
  <si>
    <t>ton_record_details.html#8</t>
  </si>
  <si>
    <t>ton_record_details.html#9</t>
  </si>
  <si>
    <t>ton_record_details.html#10</t>
  </si>
  <si>
    <t>ton_record_details.html#11</t>
  </si>
  <si>
    <t>ton_record_details.html#12</t>
  </si>
  <si>
    <t>ton_record_details.html#13</t>
  </si>
  <si>
    <t>ton_record_details.html#14</t>
  </si>
  <si>
    <t>ton_record_details.html#15</t>
  </si>
  <si>
    <t>ton_record_details.html#16</t>
  </si>
  <si>
    <t>ton</t>
  </si>
  <si>
    <t>Spring, 1979</t>
  </si>
  <si>
    <t>11 July, 1984</t>
  </si>
  <si>
    <t>Fall, 1990</t>
  </si>
  <si>
    <t>8 March, 1991</t>
  </si>
  <si>
    <t xml:space="preserve"> speaker from Nuku'alofa, Tonga</t>
  </si>
  <si>
    <t>speaker from Nnukuleka, Tongatapu, Tonga</t>
  </si>
  <si>
    <t xml:space="preserve"> speaker from Vaini, Tongatapu, Tonga</t>
  </si>
  <si>
    <t>speaker from Vaini, Tongatapu, Tonga</t>
  </si>
  <si>
    <t>reel tape</t>
  </si>
  <si>
    <t>cassette tape</t>
  </si>
  <si>
    <t>dialect not specified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</si>
</sst>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Y1">
      <selection activeCell="C1" sqref="C1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126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t="s">
        <v>74</v>
      </c>
      <c r="C4" t="s">
        <v>75</v>
      </c>
      <c r="D4" t="s">
        <v>76</v>
      </c>
      <c r="E4" t="s">
        <v>77</v>
      </c>
      <c r="F4" s="3" t="s">
        <v>127</v>
      </c>
      <c r="G4" t="s">
        <v>128</v>
      </c>
      <c r="H4" t="s">
        <v>147</v>
      </c>
      <c r="I4" t="s">
        <v>148</v>
      </c>
      <c r="J4" t="s">
        <v>149</v>
      </c>
      <c r="K4" s="1" t="s">
        <v>27</v>
      </c>
      <c r="L4" s="1" t="s">
        <v>27</v>
      </c>
      <c r="M4" t="s">
        <v>161</v>
      </c>
      <c r="N4" t="s">
        <v>126</v>
      </c>
      <c r="O4" s="1" t="s">
        <v>177</v>
      </c>
      <c r="P4" s="1" t="s">
        <v>28</v>
      </c>
      <c r="Q4" s="1" t="s">
        <v>72</v>
      </c>
      <c r="R4" t="s">
        <v>178</v>
      </c>
      <c r="S4" s="1" t="s">
        <v>66</v>
      </c>
      <c r="T4" s="1" t="s">
        <v>183</v>
      </c>
      <c r="U4" s="1" t="s">
        <v>188</v>
      </c>
      <c r="V4" s="1" t="s">
        <v>29</v>
      </c>
      <c r="W4" s="1" t="s">
        <v>30</v>
      </c>
      <c r="X4" s="1" t="s">
        <v>31</v>
      </c>
      <c r="Y4" t="s">
        <v>186</v>
      </c>
      <c r="Z4" s="1" t="s">
        <v>32</v>
      </c>
      <c r="AA4" s="1" t="s">
        <v>67</v>
      </c>
      <c r="AB4" t="s">
        <v>77</v>
      </c>
      <c r="AC4" s="4">
        <v>1</v>
      </c>
      <c r="AD4" s="1" t="str">
        <f>CONCATENATE(E4,"#",AC4)</f>
        <v>ton_word-list_1979_01.html#1</v>
      </c>
    </row>
    <row r="5" spans="1:30" ht="17.25">
      <c r="A5" s="1">
        <v>2</v>
      </c>
      <c r="B5" t="s">
        <v>78</v>
      </c>
      <c r="C5" t="s">
        <v>79</v>
      </c>
      <c r="D5" t="s">
        <v>80</v>
      </c>
      <c r="E5" t="s">
        <v>81</v>
      </c>
      <c r="F5" s="3" t="s">
        <v>129</v>
      </c>
      <c r="G5" t="s">
        <v>130</v>
      </c>
      <c r="H5"/>
      <c r="I5" t="s">
        <v>150</v>
      </c>
      <c r="J5"/>
      <c r="K5" s="1" t="s">
        <v>27</v>
      </c>
      <c r="L5" s="1" t="s">
        <v>27</v>
      </c>
      <c r="M5" t="s">
        <v>162</v>
      </c>
      <c r="N5" t="s">
        <v>126</v>
      </c>
      <c r="O5" s="1" t="s">
        <v>177</v>
      </c>
      <c r="P5" s="1" t="s">
        <v>28</v>
      </c>
      <c r="Q5" s="1" t="s">
        <v>72</v>
      </c>
      <c r="R5" t="s">
        <v>179</v>
      </c>
      <c r="S5" s="1" t="s">
        <v>66</v>
      </c>
      <c r="T5" s="1" t="s">
        <v>184</v>
      </c>
      <c r="U5" s="1" t="s">
        <v>188</v>
      </c>
      <c r="V5" s="1" t="s">
        <v>29</v>
      </c>
      <c r="W5" s="1" t="s">
        <v>30</v>
      </c>
      <c r="X5" s="1" t="s">
        <v>31</v>
      </c>
      <c r="Y5" t="s">
        <v>187</v>
      </c>
      <c r="Z5" s="1" t="s">
        <v>32</v>
      </c>
      <c r="AA5" s="1" t="s">
        <v>67</v>
      </c>
      <c r="AB5" t="s">
        <v>81</v>
      </c>
      <c r="AC5">
        <v>1</v>
      </c>
      <c r="AD5" s="1" t="str">
        <f aca="true" t="shared" si="0" ref="AD5:AD23">CONCATENATE(E5,"#",AC5)</f>
        <v>ton_word-list_1984_01.html#1</v>
      </c>
    </row>
    <row r="6" spans="1:30" ht="17.25">
      <c r="A6" s="1">
        <v>3</v>
      </c>
      <c r="B6" t="s">
        <v>82</v>
      </c>
      <c r="C6" t="s">
        <v>83</v>
      </c>
      <c r="D6" t="s">
        <v>84</v>
      </c>
      <c r="E6" t="s">
        <v>81</v>
      </c>
      <c r="F6" s="3" t="s">
        <v>131</v>
      </c>
      <c r="G6" t="s">
        <v>132</v>
      </c>
      <c r="H6" t="s">
        <v>151</v>
      </c>
      <c r="I6" t="s">
        <v>152</v>
      </c>
      <c r="J6" t="s">
        <v>153</v>
      </c>
      <c r="K6" s="1" t="s">
        <v>27</v>
      </c>
      <c r="L6" s="1" t="s">
        <v>27</v>
      </c>
      <c r="M6" t="s">
        <v>163</v>
      </c>
      <c r="N6" t="s">
        <v>126</v>
      </c>
      <c r="O6" s="1" t="s">
        <v>177</v>
      </c>
      <c r="P6" s="1" t="s">
        <v>28</v>
      </c>
      <c r="Q6" s="1" t="s">
        <v>72</v>
      </c>
      <c r="R6" t="s">
        <v>179</v>
      </c>
      <c r="S6" s="1" t="s">
        <v>66</v>
      </c>
      <c r="T6" s="1" t="s">
        <v>184</v>
      </c>
      <c r="U6" s="1" t="s">
        <v>188</v>
      </c>
      <c r="V6" s="1" t="s">
        <v>29</v>
      </c>
      <c r="W6" s="1" t="s">
        <v>30</v>
      </c>
      <c r="X6" s="1" t="s">
        <v>31</v>
      </c>
      <c r="Y6" t="s">
        <v>187</v>
      </c>
      <c r="Z6" s="1" t="s">
        <v>32</v>
      </c>
      <c r="AA6" s="1" t="s">
        <v>67</v>
      </c>
      <c r="AB6"/>
      <c r="AC6" s="4">
        <v>33</v>
      </c>
      <c r="AD6" s="1" t="str">
        <f t="shared" si="0"/>
        <v>ton_word-list_1984_01.html#33</v>
      </c>
    </row>
    <row r="7" spans="1:30" ht="17.25">
      <c r="A7" s="1">
        <v>4</v>
      </c>
      <c r="B7" t="s">
        <v>85</v>
      </c>
      <c r="C7" t="s">
        <v>86</v>
      </c>
      <c r="D7" t="s">
        <v>87</v>
      </c>
      <c r="E7" t="s">
        <v>88</v>
      </c>
      <c r="F7" s="3" t="s">
        <v>133</v>
      </c>
      <c r="G7" t="s">
        <v>134</v>
      </c>
      <c r="H7"/>
      <c r="I7" t="s">
        <v>154</v>
      </c>
      <c r="J7"/>
      <c r="K7" s="1" t="s">
        <v>27</v>
      </c>
      <c r="L7" s="1" t="s">
        <v>27</v>
      </c>
      <c r="M7" t="s">
        <v>164</v>
      </c>
      <c r="N7" t="s">
        <v>126</v>
      </c>
      <c r="O7" s="1" t="s">
        <v>177</v>
      </c>
      <c r="P7" s="1" t="s">
        <v>28</v>
      </c>
      <c r="Q7" s="1" t="s">
        <v>72</v>
      </c>
      <c r="R7" t="s">
        <v>180</v>
      </c>
      <c r="S7" s="1" t="s">
        <v>66</v>
      </c>
      <c r="T7" s="1" t="s">
        <v>182</v>
      </c>
      <c r="U7" s="1" t="s">
        <v>188</v>
      </c>
      <c r="V7" s="1" t="s">
        <v>29</v>
      </c>
      <c r="W7" s="1" t="s">
        <v>30</v>
      </c>
      <c r="X7" s="1" t="s">
        <v>31</v>
      </c>
      <c r="Y7" t="s">
        <v>187</v>
      </c>
      <c r="Z7" s="1" t="s">
        <v>32</v>
      </c>
      <c r="AA7" s="1" t="s">
        <v>67</v>
      </c>
      <c r="AB7" t="s">
        <v>88</v>
      </c>
      <c r="AC7">
        <v>1</v>
      </c>
      <c r="AD7" s="1" t="str">
        <f t="shared" si="0"/>
        <v>ton_word-list_1990_01.html#1</v>
      </c>
    </row>
    <row r="8" spans="1:30" ht="17.25">
      <c r="A8" s="1">
        <v>5</v>
      </c>
      <c r="B8" t="s">
        <v>89</v>
      </c>
      <c r="C8" t="s">
        <v>90</v>
      </c>
      <c r="D8" t="s">
        <v>91</v>
      </c>
      <c r="E8" t="s">
        <v>92</v>
      </c>
      <c r="F8" s="3" t="s">
        <v>135</v>
      </c>
      <c r="G8" t="s">
        <v>136</v>
      </c>
      <c r="H8"/>
      <c r="I8" t="s">
        <v>155</v>
      </c>
      <c r="J8"/>
      <c r="K8" s="1" t="s">
        <v>27</v>
      </c>
      <c r="L8" s="1" t="s">
        <v>27</v>
      </c>
      <c r="M8" t="s">
        <v>165</v>
      </c>
      <c r="N8" t="s">
        <v>126</v>
      </c>
      <c r="O8" s="1" t="s">
        <v>177</v>
      </c>
      <c r="P8" s="1" t="s">
        <v>28</v>
      </c>
      <c r="Q8" s="1" t="s">
        <v>72</v>
      </c>
      <c r="R8" t="s">
        <v>181</v>
      </c>
      <c r="S8" s="1" t="s">
        <v>66</v>
      </c>
      <c r="T8" s="1" t="s">
        <v>185</v>
      </c>
      <c r="U8" s="1" t="s">
        <v>188</v>
      </c>
      <c r="V8" s="1" t="s">
        <v>29</v>
      </c>
      <c r="W8" s="1" t="s">
        <v>30</v>
      </c>
      <c r="X8" s="1" t="s">
        <v>31</v>
      </c>
      <c r="Y8" t="s">
        <v>187</v>
      </c>
      <c r="Z8" s="1" t="s">
        <v>32</v>
      </c>
      <c r="AA8" s="1" t="s">
        <v>67</v>
      </c>
      <c r="AB8" t="s">
        <v>92</v>
      </c>
      <c r="AC8">
        <v>1</v>
      </c>
      <c r="AD8" s="1" t="str">
        <f t="shared" si="0"/>
        <v>ton_word-list_1991_01.html#1</v>
      </c>
    </row>
    <row r="9" spans="1:30" ht="17.25">
      <c r="A9" s="1">
        <v>6</v>
      </c>
      <c r="B9" t="s">
        <v>93</v>
      </c>
      <c r="C9" t="s">
        <v>94</v>
      </c>
      <c r="D9" t="s">
        <v>95</v>
      </c>
      <c r="E9" t="s">
        <v>92</v>
      </c>
      <c r="F9" s="3" t="s">
        <v>137</v>
      </c>
      <c r="G9" t="s">
        <v>138</v>
      </c>
      <c r="H9"/>
      <c r="I9" t="s">
        <v>156</v>
      </c>
      <c r="J9"/>
      <c r="K9" s="1" t="s">
        <v>27</v>
      </c>
      <c r="L9" s="1" t="s">
        <v>27</v>
      </c>
      <c r="M9" t="s">
        <v>166</v>
      </c>
      <c r="N9" t="s">
        <v>126</v>
      </c>
      <c r="O9" s="1" t="s">
        <v>177</v>
      </c>
      <c r="P9" s="1" t="s">
        <v>28</v>
      </c>
      <c r="Q9" s="1" t="s">
        <v>72</v>
      </c>
      <c r="R9" t="s">
        <v>181</v>
      </c>
      <c r="S9" s="1" t="s">
        <v>66</v>
      </c>
      <c r="T9" s="1" t="s">
        <v>185</v>
      </c>
      <c r="U9" s="1" t="s">
        <v>188</v>
      </c>
      <c r="V9" s="1" t="s">
        <v>29</v>
      </c>
      <c r="W9" s="1" t="s">
        <v>30</v>
      </c>
      <c r="X9" s="1" t="s">
        <v>31</v>
      </c>
      <c r="Y9" t="s">
        <v>187</v>
      </c>
      <c r="Z9" s="1" t="s">
        <v>32</v>
      </c>
      <c r="AA9" s="1" t="s">
        <v>67</v>
      </c>
      <c r="AB9"/>
      <c r="AC9">
        <v>35</v>
      </c>
      <c r="AD9" s="1" t="str">
        <f t="shared" si="0"/>
        <v>ton_word-list_1991_01.html#35</v>
      </c>
    </row>
    <row r="10" spans="1:30" ht="17.25">
      <c r="A10" s="1">
        <v>7</v>
      </c>
      <c r="B10" t="s">
        <v>96</v>
      </c>
      <c r="C10" t="s">
        <v>97</v>
      </c>
      <c r="D10" t="s">
        <v>98</v>
      </c>
      <c r="E10" t="s">
        <v>92</v>
      </c>
      <c r="F10" s="3" t="s">
        <v>139</v>
      </c>
      <c r="G10" t="s">
        <v>140</v>
      </c>
      <c r="H10"/>
      <c r="I10" t="s">
        <v>157</v>
      </c>
      <c r="J10"/>
      <c r="K10" s="1" t="s">
        <v>27</v>
      </c>
      <c r="L10" s="1" t="s">
        <v>27</v>
      </c>
      <c r="M10" t="s">
        <v>167</v>
      </c>
      <c r="N10" t="s">
        <v>126</v>
      </c>
      <c r="O10" s="1" t="s">
        <v>177</v>
      </c>
      <c r="P10" s="1" t="s">
        <v>28</v>
      </c>
      <c r="Q10" s="1" t="s">
        <v>72</v>
      </c>
      <c r="R10" t="s">
        <v>181</v>
      </c>
      <c r="S10" s="1" t="s">
        <v>66</v>
      </c>
      <c r="T10" s="1" t="s">
        <v>185</v>
      </c>
      <c r="U10" s="1" t="s">
        <v>188</v>
      </c>
      <c r="V10" s="1" t="s">
        <v>29</v>
      </c>
      <c r="W10" s="1" t="s">
        <v>30</v>
      </c>
      <c r="X10" s="1" t="s">
        <v>31</v>
      </c>
      <c r="Y10" t="s">
        <v>187</v>
      </c>
      <c r="Z10" s="1" t="s">
        <v>32</v>
      </c>
      <c r="AA10" s="1" t="s">
        <v>67</v>
      </c>
      <c r="AB10"/>
      <c r="AC10">
        <v>70</v>
      </c>
      <c r="AD10" s="1" t="str">
        <f t="shared" si="0"/>
        <v>ton_word-list_1991_01.html#70</v>
      </c>
    </row>
    <row r="11" spans="1:30" ht="17.25">
      <c r="A11" s="1">
        <v>8</v>
      </c>
      <c r="B11" t="s">
        <v>99</v>
      </c>
      <c r="C11" t="s">
        <v>100</v>
      </c>
      <c r="D11" t="s">
        <v>101</v>
      </c>
      <c r="E11" t="s">
        <v>92</v>
      </c>
      <c r="F11" s="3" t="s">
        <v>141</v>
      </c>
      <c r="G11" t="s">
        <v>142</v>
      </c>
      <c r="H11"/>
      <c r="I11" t="s">
        <v>158</v>
      </c>
      <c r="J11"/>
      <c r="K11" s="1" t="s">
        <v>27</v>
      </c>
      <c r="L11" s="1" t="s">
        <v>27</v>
      </c>
      <c r="M11" t="s">
        <v>168</v>
      </c>
      <c r="N11" t="s">
        <v>126</v>
      </c>
      <c r="O11" s="1" t="s">
        <v>177</v>
      </c>
      <c r="P11" s="1" t="s">
        <v>28</v>
      </c>
      <c r="Q11" s="1" t="s">
        <v>72</v>
      </c>
      <c r="R11" t="s">
        <v>181</v>
      </c>
      <c r="S11" s="1" t="s">
        <v>66</v>
      </c>
      <c r="T11" s="1" t="s">
        <v>185</v>
      </c>
      <c r="U11" s="1" t="s">
        <v>188</v>
      </c>
      <c r="V11" s="1" t="s">
        <v>29</v>
      </c>
      <c r="W11" s="1" t="s">
        <v>30</v>
      </c>
      <c r="X11" s="1" t="s">
        <v>31</v>
      </c>
      <c r="Y11" t="s">
        <v>187</v>
      </c>
      <c r="Z11" s="1" t="s">
        <v>32</v>
      </c>
      <c r="AA11" s="1" t="s">
        <v>67</v>
      </c>
      <c r="AB11"/>
      <c r="AC11">
        <v>104</v>
      </c>
      <c r="AD11" s="1" t="str">
        <f t="shared" si="0"/>
        <v>ton_word-list_1991_01.html#104</v>
      </c>
    </row>
    <row r="12" spans="1:30" ht="17.25">
      <c r="A12" s="1">
        <v>9</v>
      </c>
      <c r="B12" t="s">
        <v>102</v>
      </c>
      <c r="C12" t="s">
        <v>103</v>
      </c>
      <c r="D12" t="s">
        <v>104</v>
      </c>
      <c r="E12" t="s">
        <v>92</v>
      </c>
      <c r="F12" s="3" t="s">
        <v>143</v>
      </c>
      <c r="G12" t="s">
        <v>144</v>
      </c>
      <c r="H12"/>
      <c r="I12" t="s">
        <v>159</v>
      </c>
      <c r="J12"/>
      <c r="K12" s="1" t="s">
        <v>27</v>
      </c>
      <c r="L12" s="1" t="s">
        <v>27</v>
      </c>
      <c r="M12" t="s">
        <v>169</v>
      </c>
      <c r="N12" t="s">
        <v>126</v>
      </c>
      <c r="O12" s="1" t="s">
        <v>177</v>
      </c>
      <c r="P12" s="1" t="s">
        <v>28</v>
      </c>
      <c r="Q12" s="1" t="s">
        <v>72</v>
      </c>
      <c r="R12" t="s">
        <v>181</v>
      </c>
      <c r="S12" s="1" t="s">
        <v>66</v>
      </c>
      <c r="T12" s="1" t="s">
        <v>185</v>
      </c>
      <c r="U12" s="1" t="s">
        <v>188</v>
      </c>
      <c r="V12" s="1" t="s">
        <v>29</v>
      </c>
      <c r="W12" s="1" t="s">
        <v>30</v>
      </c>
      <c r="X12" s="1" t="s">
        <v>31</v>
      </c>
      <c r="Y12" t="s">
        <v>187</v>
      </c>
      <c r="Z12" s="1" t="s">
        <v>32</v>
      </c>
      <c r="AA12" s="1" t="s">
        <v>67</v>
      </c>
      <c r="AB12"/>
      <c r="AC12">
        <v>139</v>
      </c>
      <c r="AD12" s="1" t="str">
        <f t="shared" si="0"/>
        <v>ton_word-list_1991_01.html#139</v>
      </c>
    </row>
    <row r="13" spans="1:30" ht="17.25">
      <c r="A13" s="1">
        <v>10</v>
      </c>
      <c r="B13" t="s">
        <v>105</v>
      </c>
      <c r="C13" t="s">
        <v>106</v>
      </c>
      <c r="D13" t="s">
        <v>107</v>
      </c>
      <c r="E13" t="s">
        <v>92</v>
      </c>
      <c r="F13" s="3" t="s">
        <v>145</v>
      </c>
      <c r="G13" t="s">
        <v>146</v>
      </c>
      <c r="H13"/>
      <c r="I13" t="s">
        <v>160</v>
      </c>
      <c r="J13"/>
      <c r="K13" s="1" t="s">
        <v>27</v>
      </c>
      <c r="L13" s="1" t="s">
        <v>27</v>
      </c>
      <c r="M13" t="s">
        <v>170</v>
      </c>
      <c r="N13" t="s">
        <v>126</v>
      </c>
      <c r="O13" s="1" t="s">
        <v>177</v>
      </c>
      <c r="P13" s="1" t="s">
        <v>28</v>
      </c>
      <c r="Q13" s="1" t="s">
        <v>72</v>
      </c>
      <c r="R13" t="s">
        <v>181</v>
      </c>
      <c r="S13" s="1" t="s">
        <v>66</v>
      </c>
      <c r="T13" s="1" t="s">
        <v>185</v>
      </c>
      <c r="U13" s="1" t="s">
        <v>188</v>
      </c>
      <c r="V13" s="1" t="s">
        <v>29</v>
      </c>
      <c r="W13" s="1" t="s">
        <v>30</v>
      </c>
      <c r="X13" s="1" t="s">
        <v>31</v>
      </c>
      <c r="Y13" t="s">
        <v>187</v>
      </c>
      <c r="Z13" s="1" t="s">
        <v>32</v>
      </c>
      <c r="AA13" s="1" t="s">
        <v>67</v>
      </c>
      <c r="AB13"/>
      <c r="AC13">
        <v>174</v>
      </c>
      <c r="AD13" s="1" t="str">
        <f t="shared" si="0"/>
        <v>ton_word-list_1991_01.html#174</v>
      </c>
    </row>
    <row r="14" spans="1:30" ht="17.25">
      <c r="A14" s="1">
        <v>11</v>
      </c>
      <c r="B14" t="s">
        <v>108</v>
      </c>
      <c r="C14" t="s">
        <v>109</v>
      </c>
      <c r="D14" t="s">
        <v>110</v>
      </c>
      <c r="E14" t="s">
        <v>92</v>
      </c>
      <c r="F14" s="3" t="s">
        <v>135</v>
      </c>
      <c r="G14" t="s">
        <v>136</v>
      </c>
      <c r="H14"/>
      <c r="I14" t="s">
        <v>155</v>
      </c>
      <c r="J14"/>
      <c r="K14" s="1" t="s">
        <v>27</v>
      </c>
      <c r="L14" s="1" t="s">
        <v>27</v>
      </c>
      <c r="M14" t="s">
        <v>171</v>
      </c>
      <c r="N14" t="s">
        <v>126</v>
      </c>
      <c r="O14" s="1" t="s">
        <v>177</v>
      </c>
      <c r="P14" s="1" t="s">
        <v>28</v>
      </c>
      <c r="Q14" s="1" t="s">
        <v>72</v>
      </c>
      <c r="R14" t="s">
        <v>181</v>
      </c>
      <c r="S14" s="1" t="s">
        <v>66</v>
      </c>
      <c r="T14" s="1" t="s">
        <v>185</v>
      </c>
      <c r="U14" s="1" t="s">
        <v>188</v>
      </c>
      <c r="V14" s="1" t="s">
        <v>29</v>
      </c>
      <c r="W14" s="1" t="s">
        <v>30</v>
      </c>
      <c r="X14" s="1" t="s">
        <v>31</v>
      </c>
      <c r="Y14" t="s">
        <v>187</v>
      </c>
      <c r="Z14" s="1" t="s">
        <v>32</v>
      </c>
      <c r="AA14" s="1" t="s">
        <v>67</v>
      </c>
      <c r="AB14" t="s">
        <v>92</v>
      </c>
      <c r="AC14">
        <v>1</v>
      </c>
      <c r="AD14" s="1" t="str">
        <f t="shared" si="0"/>
        <v>ton_word-list_1991_01.html#1</v>
      </c>
    </row>
    <row r="15" spans="1:30" ht="17.25">
      <c r="A15" s="1">
        <v>12</v>
      </c>
      <c r="B15" t="s">
        <v>111</v>
      </c>
      <c r="C15" t="s">
        <v>112</v>
      </c>
      <c r="D15" t="s">
        <v>113</v>
      </c>
      <c r="E15" t="s">
        <v>92</v>
      </c>
      <c r="F15" s="3" t="s">
        <v>137</v>
      </c>
      <c r="G15" t="s">
        <v>138</v>
      </c>
      <c r="H15"/>
      <c r="I15" t="s">
        <v>156</v>
      </c>
      <c r="J15"/>
      <c r="K15" s="1" t="s">
        <v>27</v>
      </c>
      <c r="L15" s="1" t="s">
        <v>27</v>
      </c>
      <c r="M15" t="s">
        <v>172</v>
      </c>
      <c r="N15" t="s">
        <v>126</v>
      </c>
      <c r="O15" s="1" t="s">
        <v>177</v>
      </c>
      <c r="P15" s="1" t="s">
        <v>28</v>
      </c>
      <c r="Q15" s="1" t="s">
        <v>72</v>
      </c>
      <c r="R15" t="s">
        <v>181</v>
      </c>
      <c r="S15" s="1" t="s">
        <v>66</v>
      </c>
      <c r="T15" s="1" t="s">
        <v>185</v>
      </c>
      <c r="U15" s="1" t="s">
        <v>188</v>
      </c>
      <c r="V15" s="1" t="s">
        <v>29</v>
      </c>
      <c r="W15" s="1" t="s">
        <v>30</v>
      </c>
      <c r="X15" s="1" t="s">
        <v>31</v>
      </c>
      <c r="Y15" t="s">
        <v>187</v>
      </c>
      <c r="Z15" s="1" t="s">
        <v>32</v>
      </c>
      <c r="AA15" s="1" t="s">
        <v>67</v>
      </c>
      <c r="AB15"/>
      <c r="AC15">
        <v>35</v>
      </c>
      <c r="AD15" s="1" t="str">
        <f t="shared" si="0"/>
        <v>ton_word-list_1991_01.html#35</v>
      </c>
    </row>
    <row r="16" spans="1:30" ht="17.25">
      <c r="A16" s="1">
        <v>13</v>
      </c>
      <c r="B16" t="s">
        <v>114</v>
      </c>
      <c r="C16" t="s">
        <v>115</v>
      </c>
      <c r="D16" t="s">
        <v>116</v>
      </c>
      <c r="E16" t="s">
        <v>92</v>
      </c>
      <c r="F16" s="3" t="s">
        <v>139</v>
      </c>
      <c r="G16" t="s">
        <v>140</v>
      </c>
      <c r="H16"/>
      <c r="I16" t="s">
        <v>157</v>
      </c>
      <c r="J16"/>
      <c r="K16" s="1" t="s">
        <v>27</v>
      </c>
      <c r="L16" s="1" t="s">
        <v>27</v>
      </c>
      <c r="M16" t="s">
        <v>173</v>
      </c>
      <c r="N16" t="s">
        <v>126</v>
      </c>
      <c r="O16" s="1" t="s">
        <v>177</v>
      </c>
      <c r="P16" s="1" t="s">
        <v>28</v>
      </c>
      <c r="Q16" s="1" t="s">
        <v>72</v>
      </c>
      <c r="R16" t="s">
        <v>181</v>
      </c>
      <c r="S16" s="1" t="s">
        <v>66</v>
      </c>
      <c r="T16" s="1" t="s">
        <v>185</v>
      </c>
      <c r="U16" s="1" t="s">
        <v>188</v>
      </c>
      <c r="V16" s="1" t="s">
        <v>29</v>
      </c>
      <c r="W16" s="1" t="s">
        <v>30</v>
      </c>
      <c r="X16" s="1" t="s">
        <v>31</v>
      </c>
      <c r="Y16" t="s">
        <v>187</v>
      </c>
      <c r="Z16" s="1" t="s">
        <v>32</v>
      </c>
      <c r="AA16" s="1" t="s">
        <v>67</v>
      </c>
      <c r="AB16"/>
      <c r="AC16">
        <v>70</v>
      </c>
      <c r="AD16" s="1" t="str">
        <f t="shared" si="0"/>
        <v>ton_word-list_1991_01.html#70</v>
      </c>
    </row>
    <row r="17" spans="1:30" ht="17.25">
      <c r="A17" s="1">
        <v>14</v>
      </c>
      <c r="B17" t="s">
        <v>117</v>
      </c>
      <c r="C17" t="s">
        <v>118</v>
      </c>
      <c r="D17" t="s">
        <v>119</v>
      </c>
      <c r="E17" t="s">
        <v>92</v>
      </c>
      <c r="F17" s="3" t="s">
        <v>141</v>
      </c>
      <c r="G17" t="s">
        <v>142</v>
      </c>
      <c r="H17"/>
      <c r="I17" t="s">
        <v>158</v>
      </c>
      <c r="J17"/>
      <c r="K17" s="1" t="s">
        <v>27</v>
      </c>
      <c r="L17" s="1" t="s">
        <v>27</v>
      </c>
      <c r="M17" t="s">
        <v>174</v>
      </c>
      <c r="N17" t="s">
        <v>126</v>
      </c>
      <c r="O17" s="1" t="s">
        <v>177</v>
      </c>
      <c r="P17" s="1" t="s">
        <v>28</v>
      </c>
      <c r="Q17" s="1" t="s">
        <v>72</v>
      </c>
      <c r="R17" t="s">
        <v>181</v>
      </c>
      <c r="S17" s="1" t="s">
        <v>66</v>
      </c>
      <c r="T17" s="1" t="s">
        <v>185</v>
      </c>
      <c r="U17" s="1" t="s">
        <v>188</v>
      </c>
      <c r="V17" s="1" t="s">
        <v>29</v>
      </c>
      <c r="W17" s="1" t="s">
        <v>30</v>
      </c>
      <c r="X17" s="1" t="s">
        <v>31</v>
      </c>
      <c r="Y17" t="s">
        <v>187</v>
      </c>
      <c r="Z17" s="1" t="s">
        <v>32</v>
      </c>
      <c r="AA17" s="1" t="s">
        <v>67</v>
      </c>
      <c r="AB17"/>
      <c r="AC17">
        <v>104</v>
      </c>
      <c r="AD17" s="1" t="str">
        <f t="shared" si="0"/>
        <v>ton_word-list_1991_01.html#104</v>
      </c>
    </row>
    <row r="18" spans="1:30" ht="17.25">
      <c r="A18" s="1">
        <v>15</v>
      </c>
      <c r="B18" t="s">
        <v>120</v>
      </c>
      <c r="C18" t="s">
        <v>121</v>
      </c>
      <c r="D18" t="s">
        <v>122</v>
      </c>
      <c r="E18" t="s">
        <v>92</v>
      </c>
      <c r="F18" s="3" t="s">
        <v>143</v>
      </c>
      <c r="G18" t="s">
        <v>144</v>
      </c>
      <c r="H18"/>
      <c r="I18" t="s">
        <v>159</v>
      </c>
      <c r="J18"/>
      <c r="K18" s="1" t="s">
        <v>27</v>
      </c>
      <c r="L18" s="1" t="s">
        <v>27</v>
      </c>
      <c r="M18" t="s">
        <v>175</v>
      </c>
      <c r="N18" t="s">
        <v>126</v>
      </c>
      <c r="O18" s="1" t="s">
        <v>177</v>
      </c>
      <c r="P18" s="1" t="s">
        <v>28</v>
      </c>
      <c r="Q18" s="1" t="s">
        <v>72</v>
      </c>
      <c r="R18" t="s">
        <v>181</v>
      </c>
      <c r="S18" s="1" t="s">
        <v>66</v>
      </c>
      <c r="T18" s="1" t="s">
        <v>185</v>
      </c>
      <c r="U18" s="1" t="s">
        <v>188</v>
      </c>
      <c r="V18" s="1" t="s">
        <v>29</v>
      </c>
      <c r="W18" s="1" t="s">
        <v>30</v>
      </c>
      <c r="X18" s="1" t="s">
        <v>31</v>
      </c>
      <c r="Y18" t="s">
        <v>187</v>
      </c>
      <c r="Z18" s="1" t="s">
        <v>32</v>
      </c>
      <c r="AA18" s="1" t="s">
        <v>67</v>
      </c>
      <c r="AB18"/>
      <c r="AC18">
        <v>139</v>
      </c>
      <c r="AD18" s="1" t="str">
        <f t="shared" si="0"/>
        <v>ton_word-list_1991_01.html#139</v>
      </c>
    </row>
    <row r="19" spans="1:30" ht="17.25">
      <c r="A19" s="1">
        <v>16</v>
      </c>
      <c r="B19" t="s">
        <v>123</v>
      </c>
      <c r="C19" t="s">
        <v>124</v>
      </c>
      <c r="D19" t="s">
        <v>125</v>
      </c>
      <c r="E19" t="s">
        <v>92</v>
      </c>
      <c r="F19" s="3" t="s">
        <v>145</v>
      </c>
      <c r="G19" t="s">
        <v>146</v>
      </c>
      <c r="H19"/>
      <c r="I19" t="s">
        <v>160</v>
      </c>
      <c r="J19"/>
      <c r="K19" s="1" t="s">
        <v>27</v>
      </c>
      <c r="L19" s="1" t="s">
        <v>27</v>
      </c>
      <c r="M19" t="s">
        <v>176</v>
      </c>
      <c r="N19" t="s">
        <v>126</v>
      </c>
      <c r="O19" s="1" t="s">
        <v>177</v>
      </c>
      <c r="P19" s="1" t="s">
        <v>28</v>
      </c>
      <c r="Q19" s="1" t="s">
        <v>72</v>
      </c>
      <c r="R19" t="s">
        <v>181</v>
      </c>
      <c r="S19" s="1" t="s">
        <v>66</v>
      </c>
      <c r="T19" s="1" t="s">
        <v>185</v>
      </c>
      <c r="U19" s="1" t="s">
        <v>188</v>
      </c>
      <c r="V19" s="1" t="s">
        <v>29</v>
      </c>
      <c r="W19" s="1" t="s">
        <v>30</v>
      </c>
      <c r="X19" s="1" t="s">
        <v>31</v>
      </c>
      <c r="Y19" t="s">
        <v>187</v>
      </c>
      <c r="Z19" s="1" t="s">
        <v>32</v>
      </c>
      <c r="AA19" s="1" t="s">
        <v>67</v>
      </c>
      <c r="AB19"/>
      <c r="AC19">
        <v>174</v>
      </c>
      <c r="AD19" s="1" t="str">
        <f t="shared" si="0"/>
        <v>ton_word-list_1991_01.html#174</v>
      </c>
    </row>
    <row r="20" spans="1:30" ht="17.25">
      <c r="A20" s="1">
        <v>17</v>
      </c>
      <c r="C20" s="1" t="str">
        <f>CONCATENATE(B20,".wav")</f>
        <v>.wav</v>
      </c>
      <c r="D20" s="1" t="str">
        <f>CONCATENATE(B20,".mp3")</f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/>
      <c r="AD20" s="1" t="str">
        <f t="shared" si="0"/>
        <v>#</v>
      </c>
    </row>
    <row r="21" spans="1:30" ht="17.25">
      <c r="A21" s="1">
        <v>18</v>
      </c>
      <c r="C21" s="1" t="str">
        <f>CONCATENATE(B21,".wav")</f>
        <v>.wav</v>
      </c>
      <c r="D21" s="1" t="str">
        <f>CONCATENATE(B21,".mp3")</f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/>
      <c r="AD21" s="1" t="str">
        <f t="shared" si="0"/>
        <v>#</v>
      </c>
    </row>
    <row r="22" spans="1:30" ht="17.25">
      <c r="A22" s="1">
        <v>19</v>
      </c>
      <c r="C22" s="1" t="str">
        <f>CONCATENATE(B22,".wav")</f>
        <v>.wav</v>
      </c>
      <c r="D22" s="1" t="str">
        <f>CONCATENATE(B22,".mp3")</f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/>
      <c r="AD22" s="1" t="str">
        <f t="shared" si="0"/>
        <v>#</v>
      </c>
    </row>
    <row r="23" spans="1:30" ht="17.25">
      <c r="A23" s="1">
        <v>20</v>
      </c>
      <c r="C23" s="1" t="str">
        <f>CONCATENATE(B23,".wav")</f>
        <v>.wav</v>
      </c>
      <c r="D23" s="1" t="str">
        <f>CONCATENATE(B23,".mp3")</f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/>
      <c r="AD23" s="1" t="str">
        <f t="shared" si="0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1">
      <selection activeCell="Y19" sqref="Y19:AS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&lt;language_name&gt;Tongan&lt;/language_name&gt;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&lt;lang_name&gt;Tongan&lt;/lang_name&gt;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&lt;sil_code&gt;ton&lt;/sil_code&gt;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&lt;recording_date&gt;Spring, 1979&lt;/recording_date&gt;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Nnukuleka, Tongatapu, Tonga&lt;/origin&gt;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&lt;filename_audio&gt;ton_word-list_1979_01&lt;/filename_audio&gt;</v>
      </c>
      <c r="M3" s="1" t="str">
        <f>CONCATENATE("&lt;filename_wav&gt;",'Raw Metadata'!C4,"&lt;/filename_wav&gt;")</f>
        <v>&lt;filename_wav&gt;ton_word-list_1979_01.wav&lt;/filename_wav&gt;</v>
      </c>
      <c r="N3" s="1" t="str">
        <f>CONCATENATE("&lt;filename_mp3&gt;",'Raw Metadata'!D4,"&lt;/filename_mp3&gt;")</f>
        <v>&lt;filename_mp3&gt;ton_word-list_1979_01.mp3&lt;/filename_mp3&gt;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&lt;wordlist&gt;ton_word-list_1979_01.html&lt;/wordlist&gt;</v>
      </c>
      <c r="S3" s="1" t="str">
        <f>CONCATENATE("&lt;wordlist_entries&gt;",'Raw Metadata'!F4,"&lt;/wordlist_entries&gt;")</f>
        <v>&lt;wordlist_entries&gt;1 - 44&lt;/wordlist_entries&gt;</v>
      </c>
      <c r="T3" s="1" t="str">
        <f>CONCATENATE("&lt;image_tif&gt;",'Raw Metadata'!I4,"&lt;/image_tif&gt;")</f>
        <v>&lt;image_tif&gt;ton_word-list_1979_01.tif&lt;/image_tif&gt;</v>
      </c>
      <c r="U3" s="1" t="str">
        <f>CONCATENATE("&lt;image_tif2&gt;",'Raw Metadata'!J4,"&lt;/image_tif2&gt;")</f>
        <v>&lt;image_tif2&gt;ton_word-list_1979_02.tif&lt;/image_tif2&gt;</v>
      </c>
      <c r="V3" s="1" t="str">
        <f>CONCATENATE("&lt;image_jpg&gt;",'Raw Metadata'!G4,"&lt;/image_jpg&gt;")</f>
        <v>&lt;image_jpg&gt;ton_word-list_1979_01.jpg&lt;/image_jpg&gt;</v>
      </c>
      <c r="W3" s="1" t="str">
        <f>CONCATENATE("&lt;image_jpg2&gt;",'Raw Metadata'!H4,"&lt;/image_jpg2&gt;")</f>
        <v>&lt;image_jpg2&gt;ton_word-list_1979_02.jpg&lt;/image_jpg2&gt;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&lt;details&gt;ton_record_details.html#1&lt;/details&gt;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&lt;wordlist_no_repetition&gt;ton_word-list_1979_01.html&lt;/wordlist_no_repetition&gt;</v>
      </c>
      <c r="AC3" s="1" t="str">
        <f>CONCATENATE("&lt;link_within_wordlist&gt;",'Raw Metadata'!AD4,"&lt;/link_within_wordlist&gt;")</f>
        <v>&lt;link_within_wordlist&gt;ton_word-list_1979_01.html#1&lt;/link_within_wordlist&gt;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&lt;lang_name&gt;Tongan&lt;/lang_name&gt;</v>
      </c>
      <c r="D4" s="1" t="str">
        <f>CONCATENATE("&lt;dialect&gt;",'Raw Metadata'!U5,"&lt;/dialect&gt;")</f>
        <v>&lt;dialect&gt;dialect not specified&lt;/dialect&gt;</v>
      </c>
      <c r="E4" s="1" t="str">
        <f>CONCATENATE("&lt;sil_code&gt;",'Raw Metadata'!O5,"&lt;/sil_code&gt;")</f>
        <v>&lt;sil_code&gt;ton&lt;/sil_code&gt;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&lt;recording_date&gt;11 July, 1984&lt;/recording_date&gt;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 speaker from Vaini, Tongatapu, Tonga&lt;/origin&gt;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&lt;filename_audio&gt;ton_word-list_1984_01&lt;/filename_audio&gt;</v>
      </c>
      <c r="M4" s="1" t="str">
        <f>CONCATENATE("&lt;filename_wav&gt;",'Raw Metadata'!C5,"&lt;/filename_wav&gt;")</f>
        <v>&lt;filename_wav&gt;ton_word-list_1984_01.wav&lt;/filename_wav&gt;</v>
      </c>
      <c r="N4" s="1" t="str">
        <f>CONCATENATE("&lt;filename_mp3&gt;",'Raw Metadata'!D5,"&lt;/filename_mp3&gt;")</f>
        <v>&lt;filename_mp3&gt;ton_word-list_1984_01.mp3&lt;/filename_mp3&gt;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&lt;original_medium&gt;cassette tape&lt;/original_medium&gt;</v>
      </c>
      <c r="R4" s="1" t="str">
        <f>CONCATENATE("&lt;wordlist&gt;",'Raw Metadata'!E5,"&lt;/wordlist&gt;")</f>
        <v>&lt;wordlist&gt;ton_word-list_1984_01.html&lt;/wordlist&gt;</v>
      </c>
      <c r="S4" s="1" t="str">
        <f>CONCATENATE("&lt;wordlist_entries&gt;",'Raw Metadata'!F5,"&lt;/wordlist_entries&gt;")</f>
        <v>&lt;wordlist_entries&gt;1 - 32&lt;/wordlist_entries&gt;</v>
      </c>
      <c r="T4" s="1" t="str">
        <f>CONCATENATE("&lt;image_tif&gt;",'Raw Metadata'!I5,"&lt;/image_tif&gt;")</f>
        <v>&lt;image_tif&gt;ton_word-list_1984_01.tif&lt;/image_tif&gt;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&lt;image_jpg&gt;ton_word-list_1984_01.jpg&lt;/image_jpg&gt;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&lt;details&gt;ton_record_details.html#2&lt;/details&gt;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&lt;wordlist_no_repetition&gt;ton_word-list_1984_01.html&lt;/wordlist_no_repetition&gt;</v>
      </c>
      <c r="AC4" s="1" t="str">
        <f>CONCATENATE("&lt;link_within_wordlist&gt;",'Raw Metadata'!AD5,"&lt;/link_within_wordlist&gt;")</f>
        <v>&lt;link_within_wordlist&gt;ton_word-list_1984_01.html#1&lt;/link_within_wordlist&gt;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&lt;lang_name&gt;Tongan&lt;/lang_name&gt;</v>
      </c>
      <c r="D5" s="1" t="str">
        <f>CONCATENATE("&lt;dialect&gt;",'Raw Metadata'!U6,"&lt;/dialect&gt;")</f>
        <v>&lt;dialect&gt;dialect not specified&lt;/dialect&gt;</v>
      </c>
      <c r="E5" s="1" t="str">
        <f>CONCATENATE("&lt;sil_code&gt;",'Raw Metadata'!O6,"&lt;/sil_code&gt;")</f>
        <v>&lt;sil_code&gt;ton&lt;/sil_code&gt;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&lt;recording_date&gt;11 July, 1984&lt;/recording_date&gt;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 speaker from Vaini, Tongatapu, Tonga&lt;/origin&gt;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&lt;filename_audio&gt;ton_word-list_1984_02&lt;/filename_audio&gt;</v>
      </c>
      <c r="M5" s="1" t="str">
        <f>CONCATENATE("&lt;filename_wav&gt;",'Raw Metadata'!C6,"&lt;/filename_wav&gt;")</f>
        <v>&lt;filename_wav&gt;ton_word-list_1984_02.wav&lt;/filename_wav&gt;</v>
      </c>
      <c r="N5" s="1" t="str">
        <f>CONCATENATE("&lt;filename_mp3&gt;",'Raw Metadata'!D6,"&lt;/filename_mp3&gt;")</f>
        <v>&lt;filename_mp3&gt;ton_word-list_1984_02.mp3&lt;/filename_mp3&gt;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&lt;wordlist&gt;ton_word-list_1984_01.html&lt;/wordlist&gt;</v>
      </c>
      <c r="S5" s="1" t="str">
        <f>CONCATENATE("&lt;wordlist_entries&gt;",'Raw Metadata'!F6,"&lt;/wordlist_entries&gt;")</f>
        <v>&lt;wordlist_entries&gt;33 - 93&lt;/wordlist_entries&gt;</v>
      </c>
      <c r="T5" s="1" t="str">
        <f>CONCATENATE("&lt;image_tif&gt;",'Raw Metadata'!I6,"&lt;/image_tif&gt;")</f>
        <v>&lt;image_tif&gt;ton_word-list_1984_02.tif&lt;/image_tif&gt;</v>
      </c>
      <c r="U5" s="1" t="str">
        <f>CONCATENATE("&lt;image_tif2&gt;",'Raw Metadata'!J6,"&lt;/image_tif2&gt;")</f>
        <v>&lt;image_tif2&gt;ton_word-list_1984_03.tif&lt;/image_tif2&gt;</v>
      </c>
      <c r="V5" s="1" t="str">
        <f>CONCATENATE("&lt;image_jpg&gt;",'Raw Metadata'!G6,"&lt;/image_jpg&gt;")</f>
        <v>&lt;image_jpg&gt;ton_word-list_1984_02.jpg&lt;/image_jpg&gt;</v>
      </c>
      <c r="W5" s="1" t="str">
        <f>CONCATENATE("&lt;image_jpg2&gt;",'Raw Metadata'!H6,"&lt;/image_jpg2&gt;")</f>
        <v>&lt;image_jpg2&gt;ton_word-list_1984_03.jpg&lt;/image_jpg2&gt;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&lt;details&gt;ton_record_details.html#3&lt;/details&gt;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&lt;wordlist_no_repetition&gt;&lt;/wordlist_no_repetition&gt;</v>
      </c>
      <c r="AC5" s="1" t="str">
        <f>CONCATENATE("&lt;link_within_wordlist&gt;",'Raw Metadata'!AD6,"&lt;/link_within_wordlist&gt;")</f>
        <v>&lt;link_within_wordlist&gt;ton_word-list_1984_01.html#33&lt;/link_within_wordlist&gt;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&lt;lang_name&gt;Tongan&lt;/lang_name&gt;</v>
      </c>
      <c r="D6" s="1" t="str">
        <f>CONCATENATE("&lt;dialect&gt;",'Raw Metadata'!U7,"&lt;/dialect&gt;")</f>
        <v>&lt;dialect&gt;dialect not specified&lt;/dialect&gt;</v>
      </c>
      <c r="E6" s="1" t="str">
        <f>CONCATENATE("&lt;sil_code&gt;",'Raw Metadata'!O7,"&lt;/sil_code&gt;")</f>
        <v>&lt;sil_code&gt;ton&lt;/sil_code&gt;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&lt;recording_location&gt;UCLA Phonetics Lab&lt;/recording_location&gt;</v>
      </c>
      <c r="H6" s="1" t="str">
        <f>CONCATENATE("&lt;recording_date&gt;",'Raw Metadata'!R7,"&lt;/recording_date&gt;")</f>
        <v>&lt;recording_date&gt;Fall, 1990&lt;/recording_date&gt;</v>
      </c>
      <c r="I6" s="1" t="str">
        <f>CONCATENATE("&lt;fieldworkers&gt;",'Raw Metadata'!S7,"&lt;/fieldworkers&gt;")</f>
        <v>&lt;fieldworkers&gt;UCLA Student&lt;/fieldworkers&gt;</v>
      </c>
      <c r="J6" s="1" t="str">
        <f>CONCATENATE("&lt;origin&gt;",'Raw Metadata'!T7,"&lt;/origin&gt;")</f>
        <v>&lt;origin&gt; speaker from Nuku'alofa, Tonga&lt;/origin&gt;</v>
      </c>
      <c r="K6" s="1" t="str">
        <f>CONCATENATE("&lt;speakers&gt;",'Raw Metadata'!V7,"&lt;/speakers&gt;")</f>
        <v>&lt;speakers&gt;N/A&lt;/speakers&gt;</v>
      </c>
      <c r="L6" s="1" t="str">
        <f>CONCATENATE("&lt;filename_audio&gt;",'Raw Metadata'!B7,"&lt;/filename_audio&gt;")</f>
        <v>&lt;filename_audio&gt;ton_word-list_1990_01&lt;/filename_audio&gt;</v>
      </c>
      <c r="M6" s="1" t="str">
        <f>CONCATENATE("&lt;filename_wav&gt;",'Raw Metadata'!C7,"&lt;/filename_wav&gt;")</f>
        <v>&lt;filename_wav&gt;ton_word-list_1990_01.wav&lt;/filename_wav&gt;</v>
      </c>
      <c r="N6" s="1" t="str">
        <f>CONCATENATE("&lt;filename_mp3&gt;",'Raw Metadata'!D7,"&lt;/filename_mp3&gt;")</f>
        <v>&lt;filename_mp3&gt;ton_word-list_1990_01.mp3&lt;/filename_mp3&gt;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&lt;original_medium&gt;cassette tape&lt;/original_medium&gt;</v>
      </c>
      <c r="R6" s="1" t="str">
        <f>CONCATENATE("&lt;wordlist&gt;",'Raw Metadata'!E7,"&lt;/wordlist&gt;")</f>
        <v>&lt;wordlist&gt;ton_word-list_1990_01.html&lt;/wordlist&gt;</v>
      </c>
      <c r="S6" s="1" t="str">
        <f>CONCATENATE("&lt;wordlist_entries&gt;",'Raw Metadata'!F7,"&lt;/wordlist_entries&gt;")</f>
        <v>&lt;wordlist_entries&gt;1 - 47&lt;/wordlist_entries&gt;</v>
      </c>
      <c r="T6" s="1" t="str">
        <f>CONCATENATE("&lt;image_tif&gt;",'Raw Metadata'!I7,"&lt;/image_tif&gt;")</f>
        <v>&lt;image_tif&gt;ton_word-list_1990_01.tif&lt;/image_tif&gt;</v>
      </c>
      <c r="U6" s="1" t="str">
        <f>CONCATENATE("&lt;image_tif2&gt;",'Raw Metadata'!J7,"&lt;/image_tif2&gt;")</f>
        <v>&lt;image_tif2&gt;&lt;/image_tif2&gt;</v>
      </c>
      <c r="V6" s="1" t="str">
        <f>CONCATENATE("&lt;image_jpg&gt;",'Raw Metadata'!G7,"&lt;/image_jpg&gt;")</f>
        <v>&lt;image_jpg&gt;ton_word-list_1990_01.jpg&lt;/image_jpg&gt;</v>
      </c>
      <c r="W6" s="1" t="str">
        <f>CONCATENATE("&lt;image_jpg2&gt;",'Raw Metadata'!H7,"&lt;/image_jpg2&gt;")</f>
        <v>&lt;image_jpg2&gt;&lt;/image_jpg2&gt;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&lt;details&gt;ton_record_details.html#4&lt;/details&gt;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&lt;wordlist_no_repetition&gt;ton_word-list_1990_01.html&lt;/wordlist_no_repetition&gt;</v>
      </c>
      <c r="AC6" s="1" t="str">
        <f>CONCATENATE("&lt;link_within_wordlist&gt;",'Raw Metadata'!AD7,"&lt;/link_within_wordlist&gt;")</f>
        <v>&lt;link_within_wordlist&gt;ton_word-list_1990_01.html#1&lt;/link_within_wordlist&gt;</v>
      </c>
      <c r="AD6" s="1" t="s">
        <v>64</v>
      </c>
    </row>
    <row r="7" spans="1:30" ht="17.25">
      <c r="A7" s="1" t="s">
        <v>63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&lt;lang_name&gt;Tongan&lt;/lang_name&gt;</v>
      </c>
      <c r="D7" s="1" t="str">
        <f>CONCATENATE("&lt;dialect&gt;",'Raw Metadata'!U8,"&lt;/dialect&gt;")</f>
        <v>&lt;dialect&gt;dialect not specified&lt;/dialect&gt;</v>
      </c>
      <c r="E7" s="1" t="str">
        <f>CONCATENATE("&lt;sil_code&gt;",'Raw Metadata'!O8,"&lt;/sil_code&gt;")</f>
        <v>&lt;sil_code&gt;ton&lt;/sil_code&gt;</v>
      </c>
      <c r="F7" s="1" t="str">
        <f>CONCATENATE("&lt;content&gt;",'Raw Metadata'!P8,"&lt;/content&gt;")</f>
        <v>&lt;content&gt;Word List&lt;/content&gt;</v>
      </c>
      <c r="G7" s="1" t="str">
        <f>CONCATENATE("&lt;recording_location&gt;",'Raw Metadata'!Q8,"&lt;/recording_location&gt;")</f>
        <v>&lt;recording_location&gt;UCLA Phonetics Lab&lt;/recording_location&gt;</v>
      </c>
      <c r="H7" s="1" t="str">
        <f>CONCATENATE("&lt;recording_date&gt;",'Raw Metadata'!R8,"&lt;/recording_date&gt;")</f>
        <v>&lt;recording_date&gt;8 March, 1991&lt;/recording_date&gt;</v>
      </c>
      <c r="I7" s="1" t="str">
        <f>CONCATENATE("&lt;fieldworkers&gt;",'Raw Metadata'!S8,"&lt;/fieldworkers&gt;")</f>
        <v>&lt;fieldworkers&gt;UCLA Student&lt;/fieldworkers&gt;</v>
      </c>
      <c r="J7" s="1" t="str">
        <f>CONCATENATE("&lt;origin&gt;",'Raw Metadata'!T8,"&lt;/origin&gt;")</f>
        <v>&lt;origin&gt;speaker from Vaini, Tongatapu, Tonga&lt;/origin&gt;</v>
      </c>
      <c r="K7" s="1" t="str">
        <f>CONCATENATE("&lt;speakers&gt;",'Raw Metadata'!V8,"&lt;/speakers&gt;")</f>
        <v>&lt;speakers&gt;N/A&lt;/speakers&gt;</v>
      </c>
      <c r="L7" s="1" t="str">
        <f>CONCATENATE("&lt;filename_audio&gt;",'Raw Metadata'!B8,"&lt;/filename_audio&gt;")</f>
        <v>&lt;filename_audio&gt;ton_word-list_1991_01&lt;/filename_audio&gt;</v>
      </c>
      <c r="M7" s="1" t="str">
        <f>CONCATENATE("&lt;filename_wav&gt;",'Raw Metadata'!C8,"&lt;/filename_wav&gt;")</f>
        <v>&lt;filename_wav&gt;ton_word-list_1991_01.wav&lt;/filename_wav&gt;</v>
      </c>
      <c r="N7" s="1" t="str">
        <f>CONCATENATE("&lt;filename_mp3&gt;",'Raw Metadata'!D8,"&lt;/filename_mp3&gt;")</f>
        <v>&lt;filename_mp3&gt;ton_word-list_1991_01.mp3&lt;/filename_mp3&gt;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&lt;original_medium&gt;cassette tape&lt;/original_medium&gt;</v>
      </c>
      <c r="R7" s="1" t="str">
        <f>CONCATENATE("&lt;wordlist&gt;",'Raw Metadata'!E8,"&lt;/wordlist&gt;")</f>
        <v>&lt;wordlist&gt;ton_word-list_1991_01.html&lt;/wordlist&gt;</v>
      </c>
      <c r="S7" s="1" t="str">
        <f>CONCATENATE("&lt;wordlist_entries&gt;",'Raw Metadata'!F8,"&lt;/wordlist_entries&gt;")</f>
        <v>&lt;wordlist_entries&gt;1 - 34&lt;/wordlist_entries&gt;</v>
      </c>
      <c r="T7" s="1" t="str">
        <f>CONCATENATE("&lt;image_tif&gt;",'Raw Metadata'!I8,"&lt;/image_tif&gt;")</f>
        <v>&lt;image_tif&gt;ton_word-list_1991_01.tif&lt;/image_tif&gt;</v>
      </c>
      <c r="U7" s="1" t="str">
        <f>CONCATENATE("&lt;image_tif2&gt;",'Raw Metadata'!J8,"&lt;/image_tif2&gt;")</f>
        <v>&lt;image_tif2&gt;&lt;/image_tif2&gt;</v>
      </c>
      <c r="V7" s="1" t="str">
        <f>CONCATENATE("&lt;image_jpg&gt;",'Raw Metadata'!G8,"&lt;/image_jpg&gt;")</f>
        <v>&lt;image_jpg&gt;ton_word-list_1991_01.jpg&lt;/image_jpg&gt;</v>
      </c>
      <c r="W7" s="1" t="str">
        <f>CONCATENATE("&lt;image_jpg2&gt;",'Raw Metadata'!H8,"&lt;/image_jpg2&gt;")</f>
        <v>&lt;image_jpg2&gt;&lt;/image_jpg2&gt;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&lt;details&gt;ton_record_details.html#5&lt;/details&gt;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&lt;wordlist_no_repetition&gt;ton_word-list_1991_01.html&lt;/wordlist_no_repetition&gt;</v>
      </c>
      <c r="AC7" s="1" t="str">
        <f>CONCATENATE("&lt;link_within_wordlist&gt;",'Raw Metadata'!AD8,"&lt;/link_within_wordlist&gt;")</f>
        <v>&lt;link_within_wordlist&gt;ton_word-list_1991_01.html#1&lt;/link_within_wordlist&gt;</v>
      </c>
      <c r="AD7" s="1" t="s">
        <v>64</v>
      </c>
    </row>
    <row r="8" spans="1:30" ht="17.25">
      <c r="A8" s="1" t="s">
        <v>63</v>
      </c>
      <c r="B8" s="1" t="str">
        <f>CONCATENATE("&lt;entry&gt;",'Raw Metadata'!A9,"&lt;/entry&gt;")</f>
        <v>&lt;entry&gt;6&lt;/entry&gt;</v>
      </c>
      <c r="C8" s="1" t="str">
        <f>CONCATENATE("&lt;lang_name&gt;",'Raw Metadata'!N9,"&lt;/lang_name&gt;")</f>
        <v>&lt;lang_name&gt;Tongan&lt;/lang_name&gt;</v>
      </c>
      <c r="D8" s="1" t="str">
        <f>CONCATENATE("&lt;dialect&gt;",'Raw Metadata'!U9,"&lt;/dialect&gt;")</f>
        <v>&lt;dialect&gt;dialect not specified&lt;/dialect&gt;</v>
      </c>
      <c r="E8" s="1" t="str">
        <f>CONCATENATE("&lt;sil_code&gt;",'Raw Metadata'!O9,"&lt;/sil_code&gt;")</f>
        <v>&lt;sil_code&gt;ton&lt;/sil_code&gt;</v>
      </c>
      <c r="F8" s="1" t="str">
        <f>CONCATENATE("&lt;content&gt;",'Raw Metadata'!P9,"&lt;/content&gt;")</f>
        <v>&lt;content&gt;Word List&lt;/content&gt;</v>
      </c>
      <c r="G8" s="1" t="str">
        <f>CONCATENATE("&lt;recording_location&gt;",'Raw Metadata'!Q9,"&lt;/recording_location&gt;")</f>
        <v>&lt;recording_location&gt;UCLA Phonetics Lab&lt;/recording_location&gt;</v>
      </c>
      <c r="H8" s="1" t="str">
        <f>CONCATENATE("&lt;recording_date&gt;",'Raw Metadata'!R9,"&lt;/recording_date&gt;")</f>
        <v>&lt;recording_date&gt;8 March, 1991&lt;/recording_date&gt;</v>
      </c>
      <c r="I8" s="1" t="str">
        <f>CONCATENATE("&lt;fieldworkers&gt;",'Raw Metadata'!S9,"&lt;/fieldworkers&gt;")</f>
        <v>&lt;fieldworkers&gt;UCLA Student&lt;/fieldworkers&gt;</v>
      </c>
      <c r="J8" s="1" t="str">
        <f>CONCATENATE("&lt;origin&gt;",'Raw Metadata'!T9,"&lt;/origin&gt;")</f>
        <v>&lt;origin&gt;speaker from Vaini, Tongatapu, Tonga&lt;/origin&gt;</v>
      </c>
      <c r="K8" s="1" t="str">
        <f>CONCATENATE("&lt;speakers&gt;",'Raw Metadata'!V9,"&lt;/speakers&gt;")</f>
        <v>&lt;speakers&gt;N/A&lt;/speakers&gt;</v>
      </c>
      <c r="L8" s="1" t="str">
        <f>CONCATENATE("&lt;filename_audio&gt;",'Raw Metadata'!B9,"&lt;/filename_audio&gt;")</f>
        <v>&lt;filename_audio&gt;ton_word-list_1991_02&lt;/filename_audio&gt;</v>
      </c>
      <c r="M8" s="1" t="str">
        <f>CONCATENATE("&lt;filename_wav&gt;",'Raw Metadata'!C9,"&lt;/filename_wav&gt;")</f>
        <v>&lt;filename_wav&gt;ton_word-list_1991_02.wav&lt;/filename_wav&gt;</v>
      </c>
      <c r="N8" s="1" t="str">
        <f>CONCATENATE("&lt;filename_mp3&gt;",'Raw Metadata'!D9,"&lt;/filename_mp3&gt;")</f>
        <v>&lt;filename_mp3&gt;ton_word-list_1991_02.mp3&lt;/filename_mp3&gt;</v>
      </c>
      <c r="O8" s="1" t="str">
        <f>CONCATENATE("&lt;wav_quality&gt;",'Raw Metadata'!W9,"&lt;/wav_quality&gt;")</f>
        <v>&lt;wav_quality&gt;44.1 kHz, 16-bit sound depth (bit rate=705 kbps)&lt;/wav_quality&gt;</v>
      </c>
      <c r="P8" s="1" t="str">
        <f>CONCATENATE("&lt;mp3_quality&gt;",'Raw Metadata'!X9,"&lt;/mp3_quality&gt;")</f>
        <v>&lt;mp3_quality&gt;56 kbps&lt;/mp3_quality&gt;</v>
      </c>
      <c r="Q8" s="1" t="str">
        <f>CONCATENATE("&lt;original_medium&gt;",'Raw Metadata'!Y9,"&lt;/original_medium&gt;")</f>
        <v>&lt;original_medium&gt;cassette tape&lt;/original_medium&gt;</v>
      </c>
      <c r="R8" s="1" t="str">
        <f>CONCATENATE("&lt;wordlist&gt;",'Raw Metadata'!E9,"&lt;/wordlist&gt;")</f>
        <v>&lt;wordlist&gt;ton_word-list_1991_01.html&lt;/wordlist&gt;</v>
      </c>
      <c r="S8" s="1" t="str">
        <f>CONCATENATE("&lt;wordlist_entries&gt;",'Raw Metadata'!F9,"&lt;/wordlist_entries&gt;")</f>
        <v>&lt;wordlist_entries&gt;35 - 69&lt;/wordlist_entries&gt;</v>
      </c>
      <c r="T8" s="1" t="str">
        <f>CONCATENATE("&lt;image_tif&gt;",'Raw Metadata'!I9,"&lt;/image_tif&gt;")</f>
        <v>&lt;image_tif&gt;ton_word-list_1991_02.tif&lt;/image_tif&gt;</v>
      </c>
      <c r="U8" s="1" t="str">
        <f>CONCATENATE("&lt;image_tif2&gt;",'Raw Metadata'!J9,"&lt;/image_tif2&gt;")</f>
        <v>&lt;image_tif2&gt;&lt;/image_tif2&gt;</v>
      </c>
      <c r="V8" s="1" t="str">
        <f>CONCATENATE("&lt;image_jpg&gt;",'Raw Metadata'!G9,"&lt;/image_jpg&gt;")</f>
        <v>&lt;image_jpg&gt;ton_word-list_1991_02.jpg&lt;/image_jpg&gt;</v>
      </c>
      <c r="W8" s="1" t="str">
        <f>CONCATENATE("&lt;image_jpg2&gt;",'Raw Metadata'!H9,"&lt;/image_jpg2&gt;")</f>
        <v>&lt;image_jpg2&gt;&lt;/image_jpg2&gt;</v>
      </c>
      <c r="X8" s="1" t="str">
        <f>CONCATENATE("&lt;tif_quality&gt;",'Raw Metadata'!K9,"&lt;/tif_quality&gt;")</f>
        <v>&lt;tif_quality&gt;300 dpi&lt;/tif_quality&gt;</v>
      </c>
      <c r="Y8" s="1" t="str">
        <f>CONCATENATE("&lt;jpg_quality&gt;",'Raw Metadata'!L9,"&lt;/jpg_quality&gt;")</f>
        <v>&lt;jpg_quality&gt;300 dpi&lt;/jpg_quality&gt;</v>
      </c>
      <c r="Z8" s="1" t="str">
        <f>CONCATENATE("&lt;details&gt;",'Raw Metadata'!M9,"&lt;/details&gt;")</f>
        <v>&lt;details&gt;ton_record_details.html#6&lt;/details&gt;</v>
      </c>
      <c r="AA8" s="1" t="str">
        <f>CONCATENATE("&lt;rights&gt;",'Raw Metadata'!Z9,"&lt;/rights&gt;")</f>
        <v>&lt;rights&gt;This work is licensed under a Creative Commons license, available for viewing at http://creativecommons.org/licenses/by-nc/2.0/&lt;/rights&gt;</v>
      </c>
      <c r="AB8" s="1" t="str">
        <f>CONCATENATE("&lt;wordlist_no_repetition&gt;",'Raw Metadata'!AB9,"&lt;/wordlist_no_repetition&gt;")</f>
        <v>&lt;wordlist_no_repetition&gt;&lt;/wordlist_no_repetition&gt;</v>
      </c>
      <c r="AC8" s="1" t="str">
        <f>CONCATENATE("&lt;link_within_wordlist&gt;",'Raw Metadata'!AD9,"&lt;/link_within_wordlist&gt;")</f>
        <v>&lt;link_within_wordlist&gt;ton_word-list_1991_01.html#35&lt;/link_within_wordlist&gt;</v>
      </c>
      <c r="AD8" s="1" t="s">
        <v>64</v>
      </c>
    </row>
    <row r="9" spans="1:30" ht="17.25">
      <c r="A9" s="1" t="s">
        <v>63</v>
      </c>
      <c r="B9" s="1" t="str">
        <f>CONCATENATE("&lt;entry&gt;",'Raw Metadata'!A10,"&lt;/entry&gt;")</f>
        <v>&lt;entry&gt;7&lt;/entry&gt;</v>
      </c>
      <c r="C9" s="1" t="str">
        <f>CONCATENATE("&lt;lang_name&gt;",'Raw Metadata'!N10,"&lt;/lang_name&gt;")</f>
        <v>&lt;lang_name&gt;Tongan&lt;/lang_name&gt;</v>
      </c>
      <c r="D9" s="1" t="str">
        <f>CONCATENATE("&lt;dialect&gt;",'Raw Metadata'!U10,"&lt;/dialect&gt;")</f>
        <v>&lt;dialect&gt;dialect not specified&lt;/dialect&gt;</v>
      </c>
      <c r="E9" s="1" t="str">
        <f>CONCATENATE("&lt;sil_code&gt;",'Raw Metadata'!O10,"&lt;/sil_code&gt;")</f>
        <v>&lt;sil_code&gt;ton&lt;/sil_code&gt;</v>
      </c>
      <c r="F9" s="1" t="str">
        <f>CONCATENATE("&lt;content&gt;",'Raw Metadata'!P10,"&lt;/content&gt;")</f>
        <v>&lt;content&gt;Word List&lt;/content&gt;</v>
      </c>
      <c r="G9" s="1" t="str">
        <f>CONCATENATE("&lt;recording_location&gt;",'Raw Metadata'!Q10,"&lt;/recording_location&gt;")</f>
        <v>&lt;recording_location&gt;UCLA Phonetics Lab&lt;/recording_location&gt;</v>
      </c>
      <c r="H9" s="1" t="str">
        <f>CONCATENATE("&lt;recording_date&gt;",'Raw Metadata'!R10,"&lt;/recording_date&gt;")</f>
        <v>&lt;recording_date&gt;8 March, 1991&lt;/recording_date&gt;</v>
      </c>
      <c r="I9" s="1" t="str">
        <f>CONCATENATE("&lt;fieldworkers&gt;",'Raw Metadata'!S10,"&lt;/fieldworkers&gt;")</f>
        <v>&lt;fieldworkers&gt;UCLA Student&lt;/fieldworkers&gt;</v>
      </c>
      <c r="J9" s="1" t="str">
        <f>CONCATENATE("&lt;origin&gt;",'Raw Metadata'!T10,"&lt;/origin&gt;")</f>
        <v>&lt;origin&gt;speaker from Vaini, Tongatapu, Tonga&lt;/origin&gt;</v>
      </c>
      <c r="K9" s="1" t="str">
        <f>CONCATENATE("&lt;speakers&gt;",'Raw Metadata'!V10,"&lt;/speakers&gt;")</f>
        <v>&lt;speakers&gt;N/A&lt;/speakers&gt;</v>
      </c>
      <c r="L9" s="1" t="str">
        <f>CONCATENATE("&lt;filename_audio&gt;",'Raw Metadata'!B10,"&lt;/filename_audio&gt;")</f>
        <v>&lt;filename_audio&gt;ton_word-list_1991_03&lt;/filename_audio&gt;</v>
      </c>
      <c r="M9" s="1" t="str">
        <f>CONCATENATE("&lt;filename_wav&gt;",'Raw Metadata'!C10,"&lt;/filename_wav&gt;")</f>
        <v>&lt;filename_wav&gt;ton_word-list_1991_03.wav&lt;/filename_wav&gt;</v>
      </c>
      <c r="N9" s="1" t="str">
        <f>CONCATENATE("&lt;filename_mp3&gt;",'Raw Metadata'!D10,"&lt;/filename_mp3&gt;")</f>
        <v>&lt;filename_mp3&gt;ton_word-list_1991_03.mp3&lt;/filename_mp3&gt;</v>
      </c>
      <c r="O9" s="1" t="str">
        <f>CONCATENATE("&lt;wav_quality&gt;",'Raw Metadata'!W10,"&lt;/wav_quality&gt;")</f>
        <v>&lt;wav_quality&gt;44.1 kHz, 16-bit sound depth (bit rate=705 kbps)&lt;/wav_quality&gt;</v>
      </c>
      <c r="P9" s="1" t="str">
        <f>CONCATENATE("&lt;mp3_quality&gt;",'Raw Metadata'!X10,"&lt;/mp3_quality&gt;")</f>
        <v>&lt;mp3_quality&gt;56 kbps&lt;/mp3_quality&gt;</v>
      </c>
      <c r="Q9" s="1" t="str">
        <f>CONCATENATE("&lt;original_medium&gt;",'Raw Metadata'!Y10,"&lt;/original_medium&gt;")</f>
        <v>&lt;original_medium&gt;cassette tape&lt;/original_medium&gt;</v>
      </c>
      <c r="R9" s="1" t="str">
        <f>CONCATENATE("&lt;wordlist&gt;",'Raw Metadata'!E10,"&lt;/wordlist&gt;")</f>
        <v>&lt;wordlist&gt;ton_word-list_1991_01.html&lt;/wordlist&gt;</v>
      </c>
      <c r="S9" s="1" t="str">
        <f>CONCATENATE("&lt;wordlist_entries&gt;",'Raw Metadata'!F10,"&lt;/wordlist_entries&gt;")</f>
        <v>&lt;wordlist_entries&gt;70 - 103&lt;/wordlist_entries&gt;</v>
      </c>
      <c r="T9" s="1" t="str">
        <f>CONCATENATE("&lt;image_tif&gt;",'Raw Metadata'!I10,"&lt;/image_tif&gt;")</f>
        <v>&lt;image_tif&gt;ton_word-list_1991_03.tif&lt;/image_tif&gt;</v>
      </c>
      <c r="U9" s="1" t="str">
        <f>CONCATENATE("&lt;image_tif2&gt;",'Raw Metadata'!J10,"&lt;/image_tif2&gt;")</f>
        <v>&lt;image_tif2&gt;&lt;/image_tif2&gt;</v>
      </c>
      <c r="V9" s="1" t="str">
        <f>CONCATENATE("&lt;image_jpg&gt;",'Raw Metadata'!G10,"&lt;/image_jpg&gt;")</f>
        <v>&lt;image_jpg&gt;ton_word-list_1991_03.jpg&lt;/image_jpg&gt;</v>
      </c>
      <c r="W9" s="1" t="str">
        <f>CONCATENATE("&lt;image_jpg2&gt;",'Raw Metadata'!H10,"&lt;/image_jpg2&gt;")</f>
        <v>&lt;image_jpg2&gt;&lt;/image_jpg2&gt;</v>
      </c>
      <c r="X9" s="1" t="str">
        <f>CONCATENATE("&lt;tif_quality&gt;",'Raw Metadata'!K10,"&lt;/tif_quality&gt;")</f>
        <v>&lt;tif_quality&gt;300 dpi&lt;/tif_quality&gt;</v>
      </c>
      <c r="Y9" s="1" t="str">
        <f>CONCATENATE("&lt;jpg_quality&gt;",'Raw Metadata'!L10,"&lt;/jpg_quality&gt;")</f>
        <v>&lt;jpg_quality&gt;300 dpi&lt;/jpg_quality&gt;</v>
      </c>
      <c r="Z9" s="1" t="str">
        <f>CONCATENATE("&lt;details&gt;",'Raw Metadata'!M10,"&lt;/details&gt;")</f>
        <v>&lt;details&gt;ton_record_details.html#7&lt;/details&gt;</v>
      </c>
      <c r="AA9" s="1" t="str">
        <f>CONCATENATE("&lt;rights&gt;",'Raw Metadata'!Z10,"&lt;/rights&gt;")</f>
        <v>&lt;rights&gt;This work is licensed under a Creative Commons license, available for viewing at http://creativecommons.org/licenses/by-nc/2.0/&lt;/rights&gt;</v>
      </c>
      <c r="AB9" s="1" t="str">
        <f>CONCATENATE("&lt;wordlist_no_repetition&gt;",'Raw Metadata'!AB10,"&lt;/wordlist_no_repetition&gt;")</f>
        <v>&lt;wordlist_no_repetition&gt;&lt;/wordlist_no_repetition&gt;</v>
      </c>
      <c r="AC9" s="1" t="str">
        <f>CONCATENATE("&lt;link_within_wordlist&gt;",'Raw Metadata'!AD10,"&lt;/link_within_wordlist&gt;")</f>
        <v>&lt;link_within_wordlist&gt;ton_word-list_1991_01.html#70&lt;/link_within_wordlist&gt;</v>
      </c>
      <c r="AD9" s="1" t="s">
        <v>64</v>
      </c>
    </row>
    <row r="10" spans="1:30" ht="17.25">
      <c r="A10" s="1" t="s">
        <v>63</v>
      </c>
      <c r="B10" s="1" t="str">
        <f>CONCATENATE("&lt;entry&gt;",'Raw Metadata'!A11,"&lt;/entry&gt;")</f>
        <v>&lt;entry&gt;8&lt;/entry&gt;</v>
      </c>
      <c r="C10" s="1" t="str">
        <f>CONCATENATE("&lt;lang_name&gt;",'Raw Metadata'!N11,"&lt;/lang_name&gt;")</f>
        <v>&lt;lang_name&gt;Tongan&lt;/lang_name&gt;</v>
      </c>
      <c r="D10" s="1" t="str">
        <f>CONCATENATE("&lt;dialect&gt;",'Raw Metadata'!U11,"&lt;/dialect&gt;")</f>
        <v>&lt;dialect&gt;dialect not specified&lt;/dialect&gt;</v>
      </c>
      <c r="E10" s="1" t="str">
        <f>CONCATENATE("&lt;sil_code&gt;",'Raw Metadata'!O11,"&lt;/sil_code&gt;")</f>
        <v>&lt;sil_code&gt;ton&lt;/sil_code&gt;</v>
      </c>
      <c r="F10" s="1" t="str">
        <f>CONCATENATE("&lt;content&gt;",'Raw Metadata'!P11,"&lt;/content&gt;")</f>
        <v>&lt;content&gt;Word List&lt;/content&gt;</v>
      </c>
      <c r="G10" s="1" t="str">
        <f>CONCATENATE("&lt;recording_location&gt;",'Raw Metadata'!Q11,"&lt;/recording_location&gt;")</f>
        <v>&lt;recording_location&gt;UCLA Phonetics Lab&lt;/recording_location&gt;</v>
      </c>
      <c r="H10" s="1" t="str">
        <f>CONCATENATE("&lt;recording_date&gt;",'Raw Metadata'!R11,"&lt;/recording_date&gt;")</f>
        <v>&lt;recording_date&gt;8 March, 1991&lt;/recording_date&gt;</v>
      </c>
      <c r="I10" s="1" t="str">
        <f>CONCATENATE("&lt;fieldworkers&gt;",'Raw Metadata'!S11,"&lt;/fieldworkers&gt;")</f>
        <v>&lt;fieldworkers&gt;UCLA Student&lt;/fieldworkers&gt;</v>
      </c>
      <c r="J10" s="1" t="str">
        <f>CONCATENATE("&lt;origin&gt;",'Raw Metadata'!T11,"&lt;/origin&gt;")</f>
        <v>&lt;origin&gt;speaker from Vaini, Tongatapu, Tonga&lt;/origin&gt;</v>
      </c>
      <c r="K10" s="1" t="str">
        <f>CONCATENATE("&lt;speakers&gt;",'Raw Metadata'!V11,"&lt;/speakers&gt;")</f>
        <v>&lt;speakers&gt;N/A&lt;/speakers&gt;</v>
      </c>
      <c r="L10" s="1" t="str">
        <f>CONCATENATE("&lt;filename_audio&gt;",'Raw Metadata'!B11,"&lt;/filename_audio&gt;")</f>
        <v>&lt;filename_audio&gt;ton_word-list_1991_04&lt;/filename_audio&gt;</v>
      </c>
      <c r="M10" s="1" t="str">
        <f>CONCATENATE("&lt;filename_wav&gt;",'Raw Metadata'!C11,"&lt;/filename_wav&gt;")</f>
        <v>&lt;filename_wav&gt;ton_word-list_1991_04.wav&lt;/filename_wav&gt;</v>
      </c>
      <c r="N10" s="1" t="str">
        <f>CONCATENATE("&lt;filename_mp3&gt;",'Raw Metadata'!D11,"&lt;/filename_mp3&gt;")</f>
        <v>&lt;filename_mp3&gt;ton_word-list_1991_04.mp3&lt;/filename_mp3&gt;</v>
      </c>
      <c r="O10" s="1" t="str">
        <f>CONCATENATE("&lt;wav_quality&gt;",'Raw Metadata'!W11,"&lt;/wav_quality&gt;")</f>
        <v>&lt;wav_quality&gt;44.1 kHz, 16-bit sound depth (bit rate=705 kbps)&lt;/wav_quality&gt;</v>
      </c>
      <c r="P10" s="1" t="str">
        <f>CONCATENATE("&lt;mp3_quality&gt;",'Raw Metadata'!X11,"&lt;/mp3_quality&gt;")</f>
        <v>&lt;mp3_quality&gt;56 kbps&lt;/mp3_quality&gt;</v>
      </c>
      <c r="Q10" s="1" t="str">
        <f>CONCATENATE("&lt;original_medium&gt;",'Raw Metadata'!Y11,"&lt;/original_medium&gt;")</f>
        <v>&lt;original_medium&gt;cassette tape&lt;/original_medium&gt;</v>
      </c>
      <c r="R10" s="1" t="str">
        <f>CONCATENATE("&lt;wordlist&gt;",'Raw Metadata'!E11,"&lt;/wordlist&gt;")</f>
        <v>&lt;wordlist&gt;ton_word-list_1991_01.html&lt;/wordlist&gt;</v>
      </c>
      <c r="S10" s="1" t="str">
        <f>CONCATENATE("&lt;wordlist_entries&gt;",'Raw Metadata'!F11,"&lt;/wordlist_entries&gt;")</f>
        <v>&lt;wordlist_entries&gt;104 - 138&lt;/wordlist_entries&gt;</v>
      </c>
      <c r="T10" s="1" t="str">
        <f>CONCATENATE("&lt;image_tif&gt;",'Raw Metadata'!I11,"&lt;/image_tif&gt;")</f>
        <v>&lt;image_tif&gt;ton_word-list_1991_04.tif&lt;/image_tif&gt;</v>
      </c>
      <c r="U10" s="1" t="str">
        <f>CONCATENATE("&lt;image_tif2&gt;",'Raw Metadata'!J11,"&lt;/image_tif2&gt;")</f>
        <v>&lt;image_tif2&gt;&lt;/image_tif2&gt;</v>
      </c>
      <c r="V10" s="1" t="str">
        <f>CONCATENATE("&lt;image_jpg&gt;",'Raw Metadata'!G11,"&lt;/image_jpg&gt;")</f>
        <v>&lt;image_jpg&gt;ton_word-list_1991_04.jpg&lt;/image_jpg&gt;</v>
      </c>
      <c r="W10" s="1" t="str">
        <f>CONCATENATE("&lt;image_jpg2&gt;",'Raw Metadata'!H11,"&lt;/image_jpg2&gt;")</f>
        <v>&lt;image_jpg2&gt;&lt;/image_jpg2&gt;</v>
      </c>
      <c r="X10" s="1" t="str">
        <f>CONCATENATE("&lt;tif_quality&gt;",'Raw Metadata'!K11,"&lt;/tif_quality&gt;")</f>
        <v>&lt;tif_quality&gt;300 dpi&lt;/tif_quality&gt;</v>
      </c>
      <c r="Y10" s="1" t="str">
        <f>CONCATENATE("&lt;jpg_quality&gt;",'Raw Metadata'!L11,"&lt;/jpg_quality&gt;")</f>
        <v>&lt;jpg_quality&gt;300 dpi&lt;/jpg_quality&gt;</v>
      </c>
      <c r="Z10" s="1" t="str">
        <f>CONCATENATE("&lt;details&gt;",'Raw Metadata'!M11,"&lt;/details&gt;")</f>
        <v>&lt;details&gt;ton_record_details.html#8&lt;/details&gt;</v>
      </c>
      <c r="AA10" s="1" t="str">
        <f>CONCATENATE("&lt;rights&gt;",'Raw Metadata'!Z11,"&lt;/rights&gt;")</f>
        <v>&lt;rights&gt;This work is licensed under a Creative Commons license, available for viewing at http://creativecommons.org/licenses/by-nc/2.0/&lt;/rights&gt;</v>
      </c>
      <c r="AB10" s="1" t="str">
        <f>CONCATENATE("&lt;wordlist_no_repetition&gt;",'Raw Metadata'!AB11,"&lt;/wordlist_no_repetition&gt;")</f>
        <v>&lt;wordlist_no_repetition&gt;&lt;/wordlist_no_repetition&gt;</v>
      </c>
      <c r="AC10" s="1" t="str">
        <f>CONCATENATE("&lt;link_within_wordlist&gt;",'Raw Metadata'!AD11,"&lt;/link_within_wordlist&gt;")</f>
        <v>&lt;link_within_wordlist&gt;ton_word-list_1991_01.html#104&lt;/link_within_wordlist&gt;</v>
      </c>
      <c r="AD10" s="1" t="s">
        <v>64</v>
      </c>
    </row>
    <row r="11" spans="1:30" ht="17.25">
      <c r="A11" s="1" t="s">
        <v>63</v>
      </c>
      <c r="B11" s="1" t="str">
        <f>CONCATENATE("&lt;entry&gt;",'Raw Metadata'!A12,"&lt;/entry&gt;")</f>
        <v>&lt;entry&gt;9&lt;/entry&gt;</v>
      </c>
      <c r="C11" s="1" t="str">
        <f>CONCATENATE("&lt;lang_name&gt;",'Raw Metadata'!N12,"&lt;/lang_name&gt;")</f>
        <v>&lt;lang_name&gt;Tongan&lt;/lang_name&gt;</v>
      </c>
      <c r="D11" s="1" t="str">
        <f>CONCATENATE("&lt;dialect&gt;",'Raw Metadata'!U12,"&lt;/dialect&gt;")</f>
        <v>&lt;dialect&gt;dialect not specified&lt;/dialect&gt;</v>
      </c>
      <c r="E11" s="1" t="str">
        <f>CONCATENATE("&lt;sil_code&gt;",'Raw Metadata'!O12,"&lt;/sil_code&gt;")</f>
        <v>&lt;sil_code&gt;ton&lt;/sil_code&gt;</v>
      </c>
      <c r="F11" s="1" t="str">
        <f>CONCATENATE("&lt;content&gt;",'Raw Metadata'!P12,"&lt;/content&gt;")</f>
        <v>&lt;content&gt;Word List&lt;/content&gt;</v>
      </c>
      <c r="G11" s="1" t="str">
        <f>CONCATENATE("&lt;recording_location&gt;",'Raw Metadata'!Q12,"&lt;/recording_location&gt;")</f>
        <v>&lt;recording_location&gt;UCLA Phonetics Lab&lt;/recording_location&gt;</v>
      </c>
      <c r="H11" s="1" t="str">
        <f>CONCATENATE("&lt;recording_date&gt;",'Raw Metadata'!R12,"&lt;/recording_date&gt;")</f>
        <v>&lt;recording_date&gt;8 March, 1991&lt;/recording_date&gt;</v>
      </c>
      <c r="I11" s="1" t="str">
        <f>CONCATENATE("&lt;fieldworkers&gt;",'Raw Metadata'!S12,"&lt;/fieldworkers&gt;")</f>
        <v>&lt;fieldworkers&gt;UCLA Student&lt;/fieldworkers&gt;</v>
      </c>
      <c r="J11" s="1" t="str">
        <f>CONCATENATE("&lt;origin&gt;",'Raw Metadata'!T12,"&lt;/origin&gt;")</f>
        <v>&lt;origin&gt;speaker from Vaini, Tongatapu, Tonga&lt;/origin&gt;</v>
      </c>
      <c r="K11" s="1" t="str">
        <f>CONCATENATE("&lt;speakers&gt;",'Raw Metadata'!V12,"&lt;/speakers&gt;")</f>
        <v>&lt;speakers&gt;N/A&lt;/speakers&gt;</v>
      </c>
      <c r="L11" s="1" t="str">
        <f>CONCATENATE("&lt;filename_audio&gt;",'Raw Metadata'!B12,"&lt;/filename_audio&gt;")</f>
        <v>&lt;filename_audio&gt;ton_word-list_1991_05&lt;/filename_audio&gt;</v>
      </c>
      <c r="M11" s="1" t="str">
        <f>CONCATENATE("&lt;filename_wav&gt;",'Raw Metadata'!C12,"&lt;/filename_wav&gt;")</f>
        <v>&lt;filename_wav&gt;ton_word-list_1991_05.wav&lt;/filename_wav&gt;</v>
      </c>
      <c r="N11" s="1" t="str">
        <f>CONCATENATE("&lt;filename_mp3&gt;",'Raw Metadata'!D12,"&lt;/filename_mp3&gt;")</f>
        <v>&lt;filename_mp3&gt;ton_word-list_1991_05.mp3&lt;/filename_mp3&gt;</v>
      </c>
      <c r="O11" s="1" t="str">
        <f>CONCATENATE("&lt;wav_quality&gt;",'Raw Metadata'!W12,"&lt;/wav_quality&gt;")</f>
        <v>&lt;wav_quality&gt;44.1 kHz, 16-bit sound depth (bit rate=705 kbps)&lt;/wav_quality&gt;</v>
      </c>
      <c r="P11" s="1" t="str">
        <f>CONCATENATE("&lt;mp3_quality&gt;",'Raw Metadata'!X12,"&lt;/mp3_quality&gt;")</f>
        <v>&lt;mp3_quality&gt;56 kbps&lt;/mp3_quality&gt;</v>
      </c>
      <c r="Q11" s="1" t="str">
        <f>CONCATENATE("&lt;original_medium&gt;",'Raw Metadata'!Y12,"&lt;/original_medium&gt;")</f>
        <v>&lt;original_medium&gt;cassette tape&lt;/original_medium&gt;</v>
      </c>
      <c r="R11" s="1" t="str">
        <f>CONCATENATE("&lt;wordlist&gt;",'Raw Metadata'!E12,"&lt;/wordlist&gt;")</f>
        <v>&lt;wordlist&gt;ton_word-list_1991_01.html&lt;/wordlist&gt;</v>
      </c>
      <c r="S11" s="1" t="str">
        <f>CONCATENATE("&lt;wordlist_entries&gt;",'Raw Metadata'!F12,"&lt;/wordlist_entries&gt;")</f>
        <v>&lt;wordlist_entries&gt;139 - 173&lt;/wordlist_entries&gt;</v>
      </c>
      <c r="T11" s="1" t="str">
        <f>CONCATENATE("&lt;image_tif&gt;",'Raw Metadata'!I12,"&lt;/image_tif&gt;")</f>
        <v>&lt;image_tif&gt;ton_word-list_1991_05.tif&lt;/image_tif&gt;</v>
      </c>
      <c r="U11" s="1" t="str">
        <f>CONCATENATE("&lt;image_tif2&gt;",'Raw Metadata'!J12,"&lt;/image_tif2&gt;")</f>
        <v>&lt;image_tif2&gt;&lt;/image_tif2&gt;</v>
      </c>
      <c r="V11" s="1" t="str">
        <f>CONCATENATE("&lt;image_jpg&gt;",'Raw Metadata'!G12,"&lt;/image_jpg&gt;")</f>
        <v>&lt;image_jpg&gt;ton_word-list_1991_05.jpg&lt;/image_jpg&gt;</v>
      </c>
      <c r="W11" s="1" t="str">
        <f>CONCATENATE("&lt;image_jpg2&gt;",'Raw Metadata'!H12,"&lt;/image_jpg2&gt;")</f>
        <v>&lt;image_jpg2&gt;&lt;/image_jpg2&gt;</v>
      </c>
      <c r="X11" s="1" t="str">
        <f>CONCATENATE("&lt;tif_quality&gt;",'Raw Metadata'!K12,"&lt;/tif_quality&gt;")</f>
        <v>&lt;tif_quality&gt;300 dpi&lt;/tif_quality&gt;</v>
      </c>
      <c r="Y11" s="1" t="str">
        <f>CONCATENATE("&lt;jpg_quality&gt;",'Raw Metadata'!L12,"&lt;/jpg_quality&gt;")</f>
        <v>&lt;jpg_quality&gt;300 dpi&lt;/jpg_quality&gt;</v>
      </c>
      <c r="Z11" s="1" t="str">
        <f>CONCATENATE("&lt;details&gt;",'Raw Metadata'!M12,"&lt;/details&gt;")</f>
        <v>&lt;details&gt;ton_record_details.html#9&lt;/details&gt;</v>
      </c>
      <c r="AA11" s="1" t="str">
        <f>CONCATENATE("&lt;rights&gt;",'Raw Metadata'!Z12,"&lt;/rights&gt;")</f>
        <v>&lt;rights&gt;This work is licensed under a Creative Commons license, available for viewing at http://creativecommons.org/licenses/by-nc/2.0/&lt;/rights&gt;</v>
      </c>
      <c r="AB11" s="1" t="str">
        <f>CONCATENATE("&lt;wordlist_no_repetition&gt;",'Raw Metadata'!AB12,"&lt;/wordlist_no_repetition&gt;")</f>
        <v>&lt;wordlist_no_repetition&gt;&lt;/wordlist_no_repetition&gt;</v>
      </c>
      <c r="AC11" s="1" t="str">
        <f>CONCATENATE("&lt;link_within_wordlist&gt;",'Raw Metadata'!AD12,"&lt;/link_within_wordlist&gt;")</f>
        <v>&lt;link_within_wordlist&gt;ton_word-list_1991_01.html#139&lt;/link_within_wordlist&gt;</v>
      </c>
      <c r="AD11" s="1" t="s">
        <v>64</v>
      </c>
    </row>
    <row r="12" spans="1:30" ht="17.25">
      <c r="A12" s="1" t="s">
        <v>63</v>
      </c>
      <c r="B12" s="1" t="str">
        <f>CONCATENATE("&lt;entry&gt;",'Raw Metadata'!A13,"&lt;/entry&gt;")</f>
        <v>&lt;entry&gt;10&lt;/entry&gt;</v>
      </c>
      <c r="C12" s="1" t="str">
        <f>CONCATENATE("&lt;lang_name&gt;",'Raw Metadata'!N13,"&lt;/lang_name&gt;")</f>
        <v>&lt;lang_name&gt;Tongan&lt;/lang_name&gt;</v>
      </c>
      <c r="D12" s="1" t="str">
        <f>CONCATENATE("&lt;dialect&gt;",'Raw Metadata'!U13,"&lt;/dialect&gt;")</f>
        <v>&lt;dialect&gt;dialect not specified&lt;/dialect&gt;</v>
      </c>
      <c r="E12" s="1" t="str">
        <f>CONCATENATE("&lt;sil_code&gt;",'Raw Metadata'!O13,"&lt;/sil_code&gt;")</f>
        <v>&lt;sil_code&gt;ton&lt;/sil_code&gt;</v>
      </c>
      <c r="F12" s="1" t="str">
        <f>CONCATENATE("&lt;content&gt;",'Raw Metadata'!P13,"&lt;/content&gt;")</f>
        <v>&lt;content&gt;Word List&lt;/content&gt;</v>
      </c>
      <c r="G12" s="1" t="str">
        <f>CONCATENATE("&lt;recording_location&gt;",'Raw Metadata'!Q13,"&lt;/recording_location&gt;")</f>
        <v>&lt;recording_location&gt;UCLA Phonetics Lab&lt;/recording_location&gt;</v>
      </c>
      <c r="H12" s="1" t="str">
        <f>CONCATENATE("&lt;recording_date&gt;",'Raw Metadata'!R13,"&lt;/recording_date&gt;")</f>
        <v>&lt;recording_date&gt;8 March, 1991&lt;/recording_date&gt;</v>
      </c>
      <c r="I12" s="1" t="str">
        <f>CONCATENATE("&lt;fieldworkers&gt;",'Raw Metadata'!S13,"&lt;/fieldworkers&gt;")</f>
        <v>&lt;fieldworkers&gt;UCLA Student&lt;/fieldworkers&gt;</v>
      </c>
      <c r="J12" s="1" t="str">
        <f>CONCATENATE("&lt;origin&gt;",'Raw Metadata'!T13,"&lt;/origin&gt;")</f>
        <v>&lt;origin&gt;speaker from Vaini, Tongatapu, Tonga&lt;/origin&gt;</v>
      </c>
      <c r="K12" s="1" t="str">
        <f>CONCATENATE("&lt;speakers&gt;",'Raw Metadata'!V13,"&lt;/speakers&gt;")</f>
        <v>&lt;speakers&gt;N/A&lt;/speakers&gt;</v>
      </c>
      <c r="L12" s="1" t="str">
        <f>CONCATENATE("&lt;filename_audio&gt;",'Raw Metadata'!B13,"&lt;/filename_audio&gt;")</f>
        <v>&lt;filename_audio&gt;ton_word-list_1991_06&lt;/filename_audio&gt;</v>
      </c>
      <c r="M12" s="1" t="str">
        <f>CONCATENATE("&lt;filename_wav&gt;",'Raw Metadata'!C13,"&lt;/filename_wav&gt;")</f>
        <v>&lt;filename_wav&gt;ton_word-list_1991_06.wav&lt;/filename_wav&gt;</v>
      </c>
      <c r="N12" s="1" t="str">
        <f>CONCATENATE("&lt;filename_mp3&gt;",'Raw Metadata'!D13,"&lt;/filename_mp3&gt;")</f>
        <v>&lt;filename_mp3&gt;ton_word-list_1991_06.mp3&lt;/filename_mp3&gt;</v>
      </c>
      <c r="O12" s="1" t="str">
        <f>CONCATENATE("&lt;wav_quality&gt;",'Raw Metadata'!W13,"&lt;/wav_quality&gt;")</f>
        <v>&lt;wav_quality&gt;44.1 kHz, 16-bit sound depth (bit rate=705 kbps)&lt;/wav_quality&gt;</v>
      </c>
      <c r="P12" s="1" t="str">
        <f>CONCATENATE("&lt;mp3_quality&gt;",'Raw Metadata'!X13,"&lt;/mp3_quality&gt;")</f>
        <v>&lt;mp3_quality&gt;56 kbps&lt;/mp3_quality&gt;</v>
      </c>
      <c r="Q12" s="1" t="str">
        <f>CONCATENATE("&lt;original_medium&gt;",'Raw Metadata'!Y13,"&lt;/original_medium&gt;")</f>
        <v>&lt;original_medium&gt;cassette tape&lt;/original_medium&gt;</v>
      </c>
      <c r="R12" s="1" t="str">
        <f>CONCATENATE("&lt;wordlist&gt;",'Raw Metadata'!E13,"&lt;/wordlist&gt;")</f>
        <v>&lt;wordlist&gt;ton_word-list_1991_01.html&lt;/wordlist&gt;</v>
      </c>
      <c r="S12" s="1" t="str">
        <f>CONCATENATE("&lt;wordlist_entries&gt;",'Raw Metadata'!F13,"&lt;/wordlist_entries&gt;")</f>
        <v>&lt;wordlist_entries&gt;174 - 188&lt;/wordlist_entries&gt;</v>
      </c>
      <c r="T12" s="1" t="str">
        <f>CONCATENATE("&lt;image_tif&gt;",'Raw Metadata'!I13,"&lt;/image_tif&gt;")</f>
        <v>&lt;image_tif&gt;ton_word-list_1991_06.tif&lt;/image_tif&gt;</v>
      </c>
      <c r="U12" s="1" t="str">
        <f>CONCATENATE("&lt;image_tif2&gt;",'Raw Metadata'!J13,"&lt;/image_tif2&gt;")</f>
        <v>&lt;image_tif2&gt;&lt;/image_tif2&gt;</v>
      </c>
      <c r="V12" s="1" t="str">
        <f>CONCATENATE("&lt;image_jpg&gt;",'Raw Metadata'!G13,"&lt;/image_jpg&gt;")</f>
        <v>&lt;image_jpg&gt;ton_word-list_1991_06.jpg&lt;/image_jpg&gt;</v>
      </c>
      <c r="W12" s="1" t="str">
        <f>CONCATENATE("&lt;image_jpg2&gt;",'Raw Metadata'!H13,"&lt;/image_jpg2&gt;")</f>
        <v>&lt;image_jpg2&gt;&lt;/image_jpg2&gt;</v>
      </c>
      <c r="X12" s="1" t="str">
        <f>CONCATENATE("&lt;tif_quality&gt;",'Raw Metadata'!K13,"&lt;/tif_quality&gt;")</f>
        <v>&lt;tif_quality&gt;300 dpi&lt;/tif_quality&gt;</v>
      </c>
      <c r="Y12" s="1" t="str">
        <f>CONCATENATE("&lt;jpg_quality&gt;",'Raw Metadata'!L13,"&lt;/jpg_quality&gt;")</f>
        <v>&lt;jpg_quality&gt;300 dpi&lt;/jpg_quality&gt;</v>
      </c>
      <c r="Z12" s="1" t="str">
        <f>CONCATENATE("&lt;details&gt;",'Raw Metadata'!M13,"&lt;/details&gt;")</f>
        <v>&lt;details&gt;ton_record_details.html#10&lt;/details&gt;</v>
      </c>
      <c r="AA12" s="1" t="str">
        <f>CONCATENATE("&lt;rights&gt;",'Raw Metadata'!Z13,"&lt;/rights&gt;")</f>
        <v>&lt;rights&gt;This work is licensed under a Creative Commons license, available for viewing at http://creativecommons.org/licenses/by-nc/2.0/&lt;/rights&gt;</v>
      </c>
      <c r="AB12" s="1" t="str">
        <f>CONCATENATE("&lt;wordlist_no_repetition&gt;",'Raw Metadata'!AB13,"&lt;/wordlist_no_repetition&gt;")</f>
        <v>&lt;wordlist_no_repetition&gt;&lt;/wordlist_no_repetition&gt;</v>
      </c>
      <c r="AC12" s="1" t="str">
        <f>CONCATENATE("&lt;link_within_wordlist&gt;",'Raw Metadata'!AD13,"&lt;/link_within_wordlist&gt;")</f>
        <v>&lt;link_within_wordlist&gt;ton_word-list_1991_01.html#174&lt;/link_within_wordlist&gt;</v>
      </c>
      <c r="AD12" s="1" t="s">
        <v>64</v>
      </c>
    </row>
    <row r="13" spans="1:30" ht="17.25">
      <c r="A13" s="1" t="s">
        <v>63</v>
      </c>
      <c r="B13" s="1" t="str">
        <f>CONCATENATE("&lt;entry&gt;",'Raw Metadata'!A14,"&lt;/entry&gt;")</f>
        <v>&lt;entry&gt;11&lt;/entry&gt;</v>
      </c>
      <c r="C13" s="1" t="str">
        <f>CONCATENATE("&lt;lang_name&gt;",'Raw Metadata'!N14,"&lt;/lang_name&gt;")</f>
        <v>&lt;lang_name&gt;Tongan&lt;/lang_name&gt;</v>
      </c>
      <c r="D13" s="1" t="str">
        <f>CONCATENATE("&lt;dialect&gt;",'Raw Metadata'!U14,"&lt;/dialect&gt;")</f>
        <v>&lt;dialect&gt;dialect not specified&lt;/dialect&gt;</v>
      </c>
      <c r="E13" s="1" t="str">
        <f>CONCATENATE("&lt;sil_code&gt;",'Raw Metadata'!O14,"&lt;/sil_code&gt;")</f>
        <v>&lt;sil_code&gt;ton&lt;/sil_code&gt;</v>
      </c>
      <c r="F13" s="1" t="str">
        <f>CONCATENATE("&lt;content&gt;",'Raw Metadata'!P14,"&lt;/content&gt;")</f>
        <v>&lt;content&gt;Word List&lt;/content&gt;</v>
      </c>
      <c r="G13" s="1" t="str">
        <f>CONCATENATE("&lt;recording_location&gt;",'Raw Metadata'!Q14,"&lt;/recording_location&gt;")</f>
        <v>&lt;recording_location&gt;UCLA Phonetics Lab&lt;/recording_location&gt;</v>
      </c>
      <c r="H13" s="1" t="str">
        <f>CONCATENATE("&lt;recording_date&gt;",'Raw Metadata'!R14,"&lt;/recording_date&gt;")</f>
        <v>&lt;recording_date&gt;8 March, 1991&lt;/recording_date&gt;</v>
      </c>
      <c r="I13" s="1" t="str">
        <f>CONCATENATE("&lt;fieldworkers&gt;",'Raw Metadata'!S14,"&lt;/fieldworkers&gt;")</f>
        <v>&lt;fieldworkers&gt;UCLA Student&lt;/fieldworkers&gt;</v>
      </c>
      <c r="J13" s="1" t="str">
        <f>CONCATENATE("&lt;origin&gt;",'Raw Metadata'!T14,"&lt;/origin&gt;")</f>
        <v>&lt;origin&gt;speaker from Vaini, Tongatapu, Tonga&lt;/origin&gt;</v>
      </c>
      <c r="K13" s="1" t="str">
        <f>CONCATENATE("&lt;speakers&gt;",'Raw Metadata'!V14,"&lt;/speakers&gt;")</f>
        <v>&lt;speakers&gt;N/A&lt;/speakers&gt;</v>
      </c>
      <c r="L13" s="1" t="str">
        <f>CONCATENATE("&lt;filename_audio&gt;",'Raw Metadata'!B14,"&lt;/filename_audio&gt;")</f>
        <v>&lt;filename_audio&gt;ton_word-list_1991_07&lt;/filename_audio&gt;</v>
      </c>
      <c r="M13" s="1" t="str">
        <f>CONCATENATE("&lt;filename_wav&gt;",'Raw Metadata'!C14,"&lt;/filename_wav&gt;")</f>
        <v>&lt;filename_wav&gt;ton_word-list_1991_07.wav&lt;/filename_wav&gt;</v>
      </c>
      <c r="N13" s="1" t="str">
        <f>CONCATENATE("&lt;filename_mp3&gt;",'Raw Metadata'!D14,"&lt;/filename_mp3&gt;")</f>
        <v>&lt;filename_mp3&gt;ton_word-list_1991_07.mp3&lt;/filename_mp3&gt;</v>
      </c>
      <c r="O13" s="1" t="str">
        <f>CONCATENATE("&lt;wav_quality&gt;",'Raw Metadata'!W14,"&lt;/wav_quality&gt;")</f>
        <v>&lt;wav_quality&gt;44.1 kHz, 16-bit sound depth (bit rate=705 kbps)&lt;/wav_quality&gt;</v>
      </c>
      <c r="P13" s="1" t="str">
        <f>CONCATENATE("&lt;mp3_quality&gt;",'Raw Metadata'!X14,"&lt;/mp3_quality&gt;")</f>
        <v>&lt;mp3_quality&gt;56 kbps&lt;/mp3_quality&gt;</v>
      </c>
      <c r="Q13" s="1" t="str">
        <f>CONCATENATE("&lt;original_medium&gt;",'Raw Metadata'!Y14,"&lt;/original_medium&gt;")</f>
        <v>&lt;original_medium&gt;cassette tape&lt;/original_medium&gt;</v>
      </c>
      <c r="R13" s="1" t="str">
        <f>CONCATENATE("&lt;wordlist&gt;",'Raw Metadata'!E14,"&lt;/wordlist&gt;")</f>
        <v>&lt;wordlist&gt;ton_word-list_1991_01.html&lt;/wordlist&gt;</v>
      </c>
      <c r="S13" s="1" t="str">
        <f>CONCATENATE("&lt;wordlist_entries&gt;",'Raw Metadata'!F14,"&lt;/wordlist_entries&gt;")</f>
        <v>&lt;wordlist_entries&gt;1 - 34&lt;/wordlist_entries&gt;</v>
      </c>
      <c r="T13" s="1" t="str">
        <f>CONCATENATE("&lt;image_tif&gt;",'Raw Metadata'!I14,"&lt;/image_tif&gt;")</f>
        <v>&lt;image_tif&gt;ton_word-list_1991_01.tif&lt;/image_tif&gt;</v>
      </c>
      <c r="U13" s="1" t="str">
        <f>CONCATENATE("&lt;image_tif2&gt;",'Raw Metadata'!J14,"&lt;/image_tif2&gt;")</f>
        <v>&lt;image_tif2&gt;&lt;/image_tif2&gt;</v>
      </c>
      <c r="V13" s="1" t="str">
        <f>CONCATENATE("&lt;image_jpg&gt;",'Raw Metadata'!G14,"&lt;/image_jpg&gt;")</f>
        <v>&lt;image_jpg&gt;ton_word-list_1991_01.jpg&lt;/image_jpg&gt;</v>
      </c>
      <c r="W13" s="1" t="str">
        <f>CONCATENATE("&lt;image_jpg2&gt;",'Raw Metadata'!H14,"&lt;/image_jpg2&gt;")</f>
        <v>&lt;image_jpg2&gt;&lt;/image_jpg2&gt;</v>
      </c>
      <c r="X13" s="1" t="str">
        <f>CONCATENATE("&lt;tif_quality&gt;",'Raw Metadata'!K14,"&lt;/tif_quality&gt;")</f>
        <v>&lt;tif_quality&gt;300 dpi&lt;/tif_quality&gt;</v>
      </c>
      <c r="Y13" s="1" t="str">
        <f>CONCATENATE("&lt;jpg_quality&gt;",'Raw Metadata'!L14,"&lt;/jpg_quality&gt;")</f>
        <v>&lt;jpg_quality&gt;300 dpi&lt;/jpg_quality&gt;</v>
      </c>
      <c r="Z13" s="1" t="str">
        <f>CONCATENATE("&lt;details&gt;",'Raw Metadata'!M14,"&lt;/details&gt;")</f>
        <v>&lt;details&gt;ton_record_details.html#11&lt;/details&gt;</v>
      </c>
      <c r="AA13" s="1" t="str">
        <f>CONCATENATE("&lt;rights&gt;",'Raw Metadata'!Z14,"&lt;/rights&gt;")</f>
        <v>&lt;rights&gt;This work is licensed under a Creative Commons license, available for viewing at http://creativecommons.org/licenses/by-nc/2.0/&lt;/rights&gt;</v>
      </c>
      <c r="AB13" s="1" t="str">
        <f>CONCATENATE("&lt;wordlist_no_repetition&gt;",'Raw Metadata'!AB14,"&lt;/wordlist_no_repetition&gt;")</f>
        <v>&lt;wordlist_no_repetition&gt;ton_word-list_1991_01.html&lt;/wordlist_no_repetition&gt;</v>
      </c>
      <c r="AC13" s="1" t="str">
        <f>CONCATENATE("&lt;link_within_wordlist&gt;",'Raw Metadata'!AD14,"&lt;/link_within_wordlist&gt;")</f>
        <v>&lt;link_within_wordlist&gt;ton_word-list_1991_01.html#1&lt;/link_within_wordlist&gt;</v>
      </c>
      <c r="AD13" s="1" t="s">
        <v>64</v>
      </c>
    </row>
    <row r="14" spans="1:30" ht="17.25">
      <c r="A14" s="1" t="s">
        <v>63</v>
      </c>
      <c r="B14" s="1" t="str">
        <f>CONCATENATE("&lt;entry&gt;",'Raw Metadata'!A15,"&lt;/entry&gt;")</f>
        <v>&lt;entry&gt;12&lt;/entry&gt;</v>
      </c>
      <c r="C14" s="1" t="str">
        <f>CONCATENATE("&lt;lang_name&gt;",'Raw Metadata'!N15,"&lt;/lang_name&gt;")</f>
        <v>&lt;lang_name&gt;Tongan&lt;/lang_name&gt;</v>
      </c>
      <c r="D14" s="1" t="str">
        <f>CONCATENATE("&lt;dialect&gt;",'Raw Metadata'!U15,"&lt;/dialect&gt;")</f>
        <v>&lt;dialect&gt;dialect not specified&lt;/dialect&gt;</v>
      </c>
      <c r="E14" s="1" t="str">
        <f>CONCATENATE("&lt;sil_code&gt;",'Raw Metadata'!O15,"&lt;/sil_code&gt;")</f>
        <v>&lt;sil_code&gt;ton&lt;/sil_code&gt;</v>
      </c>
      <c r="F14" s="1" t="str">
        <f>CONCATENATE("&lt;content&gt;",'Raw Metadata'!P15,"&lt;/content&gt;")</f>
        <v>&lt;content&gt;Word List&lt;/content&gt;</v>
      </c>
      <c r="G14" s="1" t="str">
        <f>CONCATENATE("&lt;recording_location&gt;",'Raw Metadata'!Q15,"&lt;/recording_location&gt;")</f>
        <v>&lt;recording_location&gt;UCLA Phonetics Lab&lt;/recording_location&gt;</v>
      </c>
      <c r="H14" s="1" t="str">
        <f>CONCATENATE("&lt;recording_date&gt;",'Raw Metadata'!R15,"&lt;/recording_date&gt;")</f>
        <v>&lt;recording_date&gt;8 March, 1991&lt;/recording_date&gt;</v>
      </c>
      <c r="I14" s="1" t="str">
        <f>CONCATENATE("&lt;fieldworkers&gt;",'Raw Metadata'!S15,"&lt;/fieldworkers&gt;")</f>
        <v>&lt;fieldworkers&gt;UCLA Student&lt;/fieldworkers&gt;</v>
      </c>
      <c r="J14" s="1" t="str">
        <f>CONCATENATE("&lt;origin&gt;",'Raw Metadata'!T15,"&lt;/origin&gt;")</f>
        <v>&lt;origin&gt;speaker from Vaini, Tongatapu, Tonga&lt;/origin&gt;</v>
      </c>
      <c r="K14" s="1" t="str">
        <f>CONCATENATE("&lt;speakers&gt;",'Raw Metadata'!V15,"&lt;/speakers&gt;")</f>
        <v>&lt;speakers&gt;N/A&lt;/speakers&gt;</v>
      </c>
      <c r="L14" s="1" t="str">
        <f>CONCATENATE("&lt;filename_audio&gt;",'Raw Metadata'!B15,"&lt;/filename_audio&gt;")</f>
        <v>&lt;filename_audio&gt;ton_word-list_1991_08&lt;/filename_audio&gt;</v>
      </c>
      <c r="M14" s="1" t="str">
        <f>CONCATENATE("&lt;filename_wav&gt;",'Raw Metadata'!C15,"&lt;/filename_wav&gt;")</f>
        <v>&lt;filename_wav&gt;ton_word-list_1991_08.wav&lt;/filename_wav&gt;</v>
      </c>
      <c r="N14" s="1" t="str">
        <f>CONCATENATE("&lt;filename_mp3&gt;",'Raw Metadata'!D15,"&lt;/filename_mp3&gt;")</f>
        <v>&lt;filename_mp3&gt;ton_word-list_1991_08.mp3&lt;/filename_mp3&gt;</v>
      </c>
      <c r="O14" s="1" t="str">
        <f>CONCATENATE("&lt;wav_quality&gt;",'Raw Metadata'!W15,"&lt;/wav_quality&gt;")</f>
        <v>&lt;wav_quality&gt;44.1 kHz, 16-bit sound depth (bit rate=705 kbps)&lt;/wav_quality&gt;</v>
      </c>
      <c r="P14" s="1" t="str">
        <f>CONCATENATE("&lt;mp3_quality&gt;",'Raw Metadata'!X15,"&lt;/mp3_quality&gt;")</f>
        <v>&lt;mp3_quality&gt;56 kbps&lt;/mp3_quality&gt;</v>
      </c>
      <c r="Q14" s="1" t="str">
        <f>CONCATENATE("&lt;original_medium&gt;",'Raw Metadata'!Y15,"&lt;/original_medium&gt;")</f>
        <v>&lt;original_medium&gt;cassette tape&lt;/original_medium&gt;</v>
      </c>
      <c r="R14" s="1" t="str">
        <f>CONCATENATE("&lt;wordlist&gt;",'Raw Metadata'!E15,"&lt;/wordlist&gt;")</f>
        <v>&lt;wordlist&gt;ton_word-list_1991_01.html&lt;/wordlist&gt;</v>
      </c>
      <c r="S14" s="1" t="str">
        <f>CONCATENATE("&lt;wordlist_entries&gt;",'Raw Metadata'!F15,"&lt;/wordlist_entries&gt;")</f>
        <v>&lt;wordlist_entries&gt;35 - 69&lt;/wordlist_entries&gt;</v>
      </c>
      <c r="T14" s="1" t="str">
        <f>CONCATENATE("&lt;image_tif&gt;",'Raw Metadata'!I15,"&lt;/image_tif&gt;")</f>
        <v>&lt;image_tif&gt;ton_word-list_1991_02.tif&lt;/image_tif&gt;</v>
      </c>
      <c r="U14" s="1" t="str">
        <f>CONCATENATE("&lt;image_tif2&gt;",'Raw Metadata'!J15,"&lt;/image_tif2&gt;")</f>
        <v>&lt;image_tif2&gt;&lt;/image_tif2&gt;</v>
      </c>
      <c r="V14" s="1" t="str">
        <f>CONCATENATE("&lt;image_jpg&gt;",'Raw Metadata'!G15,"&lt;/image_jpg&gt;")</f>
        <v>&lt;image_jpg&gt;ton_word-list_1991_02.jpg&lt;/image_jpg&gt;</v>
      </c>
      <c r="W14" s="1" t="str">
        <f>CONCATENATE("&lt;image_jpg2&gt;",'Raw Metadata'!H15,"&lt;/image_jpg2&gt;")</f>
        <v>&lt;image_jpg2&gt;&lt;/image_jpg2&gt;</v>
      </c>
      <c r="X14" s="1" t="str">
        <f>CONCATENATE("&lt;tif_quality&gt;",'Raw Metadata'!K15,"&lt;/tif_quality&gt;")</f>
        <v>&lt;tif_quality&gt;300 dpi&lt;/tif_quality&gt;</v>
      </c>
      <c r="Y14" s="1" t="str">
        <f>CONCATENATE("&lt;jpg_quality&gt;",'Raw Metadata'!L15,"&lt;/jpg_quality&gt;")</f>
        <v>&lt;jpg_quality&gt;300 dpi&lt;/jpg_quality&gt;</v>
      </c>
      <c r="Z14" s="1" t="str">
        <f>CONCATENATE("&lt;details&gt;",'Raw Metadata'!M15,"&lt;/details&gt;")</f>
        <v>&lt;details&gt;ton_record_details.html#12&lt;/details&gt;</v>
      </c>
      <c r="AA14" s="1" t="str">
        <f>CONCATENATE("&lt;rights&gt;",'Raw Metadata'!Z15,"&lt;/rights&gt;")</f>
        <v>&lt;rights&gt;This work is licensed under a Creative Commons license, available for viewing at http://creativecommons.org/licenses/by-nc/2.0/&lt;/rights&gt;</v>
      </c>
      <c r="AB14" s="1" t="str">
        <f>CONCATENATE("&lt;wordlist_no_repetition&gt;",'Raw Metadata'!AB15,"&lt;/wordlist_no_repetition&gt;")</f>
        <v>&lt;wordlist_no_repetition&gt;&lt;/wordlist_no_repetition&gt;</v>
      </c>
      <c r="AC14" s="1" t="str">
        <f>CONCATENATE("&lt;link_within_wordlist&gt;",'Raw Metadata'!AD15,"&lt;/link_within_wordlist&gt;")</f>
        <v>&lt;link_within_wordlist&gt;ton_word-list_1991_01.html#35&lt;/link_within_wordlist&gt;</v>
      </c>
      <c r="AD14" s="1" t="s">
        <v>64</v>
      </c>
    </row>
    <row r="15" spans="1:30" ht="17.25">
      <c r="A15" s="1" t="s">
        <v>63</v>
      </c>
      <c r="B15" s="1" t="str">
        <f>CONCATENATE("&lt;entry&gt;",'Raw Metadata'!A16,"&lt;/entry&gt;")</f>
        <v>&lt;entry&gt;13&lt;/entry&gt;</v>
      </c>
      <c r="C15" s="1" t="str">
        <f>CONCATENATE("&lt;lang_name&gt;",'Raw Metadata'!N16,"&lt;/lang_name&gt;")</f>
        <v>&lt;lang_name&gt;Tongan&lt;/lang_name&gt;</v>
      </c>
      <c r="D15" s="1" t="str">
        <f>CONCATENATE("&lt;dialect&gt;",'Raw Metadata'!U16,"&lt;/dialect&gt;")</f>
        <v>&lt;dialect&gt;dialect not specified&lt;/dialect&gt;</v>
      </c>
      <c r="E15" s="1" t="str">
        <f>CONCATENATE("&lt;sil_code&gt;",'Raw Metadata'!O16,"&lt;/sil_code&gt;")</f>
        <v>&lt;sil_code&gt;ton&lt;/sil_code&gt;</v>
      </c>
      <c r="F15" s="1" t="str">
        <f>CONCATENATE("&lt;content&gt;",'Raw Metadata'!P16,"&lt;/content&gt;")</f>
        <v>&lt;content&gt;Word List&lt;/content&gt;</v>
      </c>
      <c r="G15" s="1" t="str">
        <f>CONCATENATE("&lt;recording_location&gt;",'Raw Metadata'!Q16,"&lt;/recording_location&gt;")</f>
        <v>&lt;recording_location&gt;UCLA Phonetics Lab&lt;/recording_location&gt;</v>
      </c>
      <c r="H15" s="1" t="str">
        <f>CONCATENATE("&lt;recording_date&gt;",'Raw Metadata'!R16,"&lt;/recording_date&gt;")</f>
        <v>&lt;recording_date&gt;8 March, 1991&lt;/recording_date&gt;</v>
      </c>
      <c r="I15" s="1" t="str">
        <f>CONCATENATE("&lt;fieldworkers&gt;",'Raw Metadata'!S16,"&lt;/fieldworkers&gt;")</f>
        <v>&lt;fieldworkers&gt;UCLA Student&lt;/fieldworkers&gt;</v>
      </c>
      <c r="J15" s="1" t="str">
        <f>CONCATENATE("&lt;origin&gt;",'Raw Metadata'!T16,"&lt;/origin&gt;")</f>
        <v>&lt;origin&gt;speaker from Vaini, Tongatapu, Tonga&lt;/origin&gt;</v>
      </c>
      <c r="K15" s="1" t="str">
        <f>CONCATENATE("&lt;speakers&gt;",'Raw Metadata'!V16,"&lt;/speakers&gt;")</f>
        <v>&lt;speakers&gt;N/A&lt;/speakers&gt;</v>
      </c>
      <c r="L15" s="1" t="str">
        <f>CONCATENATE("&lt;filename_audio&gt;",'Raw Metadata'!B16,"&lt;/filename_audio&gt;")</f>
        <v>&lt;filename_audio&gt;ton_word-list_1991_09&lt;/filename_audio&gt;</v>
      </c>
      <c r="M15" s="1" t="str">
        <f>CONCATENATE("&lt;filename_wav&gt;",'Raw Metadata'!C16,"&lt;/filename_wav&gt;")</f>
        <v>&lt;filename_wav&gt;ton_word-list_1991_09.wav&lt;/filename_wav&gt;</v>
      </c>
      <c r="N15" s="1" t="str">
        <f>CONCATENATE("&lt;filename_mp3&gt;",'Raw Metadata'!D16,"&lt;/filename_mp3&gt;")</f>
        <v>&lt;filename_mp3&gt;ton_word-list_1991_09.mp3&lt;/filename_mp3&gt;</v>
      </c>
      <c r="O15" s="1" t="str">
        <f>CONCATENATE("&lt;wav_quality&gt;",'Raw Metadata'!W16,"&lt;/wav_quality&gt;")</f>
        <v>&lt;wav_quality&gt;44.1 kHz, 16-bit sound depth (bit rate=705 kbps)&lt;/wav_quality&gt;</v>
      </c>
      <c r="P15" s="1" t="str">
        <f>CONCATENATE("&lt;mp3_quality&gt;",'Raw Metadata'!X16,"&lt;/mp3_quality&gt;")</f>
        <v>&lt;mp3_quality&gt;56 kbps&lt;/mp3_quality&gt;</v>
      </c>
      <c r="Q15" s="1" t="str">
        <f>CONCATENATE("&lt;original_medium&gt;",'Raw Metadata'!Y16,"&lt;/original_medium&gt;")</f>
        <v>&lt;original_medium&gt;cassette tape&lt;/original_medium&gt;</v>
      </c>
      <c r="R15" s="1" t="str">
        <f>CONCATENATE("&lt;wordlist&gt;",'Raw Metadata'!E16,"&lt;/wordlist&gt;")</f>
        <v>&lt;wordlist&gt;ton_word-list_1991_01.html&lt;/wordlist&gt;</v>
      </c>
      <c r="S15" s="1" t="str">
        <f>CONCATENATE("&lt;wordlist_entries&gt;",'Raw Metadata'!F16,"&lt;/wordlist_entries&gt;")</f>
        <v>&lt;wordlist_entries&gt;70 - 103&lt;/wordlist_entries&gt;</v>
      </c>
      <c r="T15" s="1" t="str">
        <f>CONCATENATE("&lt;image_tif&gt;",'Raw Metadata'!I16,"&lt;/image_tif&gt;")</f>
        <v>&lt;image_tif&gt;ton_word-list_1991_03.tif&lt;/image_tif&gt;</v>
      </c>
      <c r="U15" s="1" t="str">
        <f>CONCATENATE("&lt;image_tif2&gt;",'Raw Metadata'!J16,"&lt;/image_tif2&gt;")</f>
        <v>&lt;image_tif2&gt;&lt;/image_tif2&gt;</v>
      </c>
      <c r="V15" s="1" t="str">
        <f>CONCATENATE("&lt;image_jpg&gt;",'Raw Metadata'!G16,"&lt;/image_jpg&gt;")</f>
        <v>&lt;image_jpg&gt;ton_word-list_1991_03.jpg&lt;/image_jpg&gt;</v>
      </c>
      <c r="W15" s="1" t="str">
        <f>CONCATENATE("&lt;image_jpg2&gt;",'Raw Metadata'!H16,"&lt;/image_jpg2&gt;")</f>
        <v>&lt;image_jpg2&gt;&lt;/image_jpg2&gt;</v>
      </c>
      <c r="X15" s="1" t="str">
        <f>CONCATENATE("&lt;tif_quality&gt;",'Raw Metadata'!K16,"&lt;/tif_quality&gt;")</f>
        <v>&lt;tif_quality&gt;300 dpi&lt;/tif_quality&gt;</v>
      </c>
      <c r="Y15" s="1" t="str">
        <f>CONCATENATE("&lt;jpg_quality&gt;",'Raw Metadata'!L16,"&lt;/jpg_quality&gt;")</f>
        <v>&lt;jpg_quality&gt;300 dpi&lt;/jpg_quality&gt;</v>
      </c>
      <c r="Z15" s="1" t="str">
        <f>CONCATENATE("&lt;details&gt;",'Raw Metadata'!M16,"&lt;/details&gt;")</f>
        <v>&lt;details&gt;ton_record_details.html#13&lt;/details&gt;</v>
      </c>
      <c r="AA15" s="1" t="str">
        <f>CONCATENATE("&lt;rights&gt;",'Raw Metadata'!Z16,"&lt;/rights&gt;")</f>
        <v>&lt;rights&gt;This work is licensed under a Creative Commons license, available for viewing at http://creativecommons.org/licenses/by-nc/2.0/&lt;/rights&gt;</v>
      </c>
      <c r="AB15" s="1" t="str">
        <f>CONCATENATE("&lt;wordlist_no_repetition&gt;",'Raw Metadata'!AB16,"&lt;/wordlist_no_repetition&gt;")</f>
        <v>&lt;wordlist_no_repetition&gt;&lt;/wordlist_no_repetition&gt;</v>
      </c>
      <c r="AC15" s="1" t="str">
        <f>CONCATENATE("&lt;link_within_wordlist&gt;",'Raw Metadata'!AD16,"&lt;/link_within_wordlist&gt;")</f>
        <v>&lt;link_within_wordlist&gt;ton_word-list_1991_01.html#70&lt;/link_within_wordlist&gt;</v>
      </c>
      <c r="AD15" s="1" t="s">
        <v>64</v>
      </c>
    </row>
    <row r="16" spans="1:30" ht="17.25">
      <c r="A16" s="1" t="s">
        <v>63</v>
      </c>
      <c r="B16" s="1" t="str">
        <f>CONCATENATE("&lt;entry&gt;",'Raw Metadata'!A17,"&lt;/entry&gt;")</f>
        <v>&lt;entry&gt;14&lt;/entry&gt;</v>
      </c>
      <c r="C16" s="1" t="str">
        <f>CONCATENATE("&lt;lang_name&gt;",'Raw Metadata'!N17,"&lt;/lang_name&gt;")</f>
        <v>&lt;lang_name&gt;Tongan&lt;/lang_name&gt;</v>
      </c>
      <c r="D16" s="1" t="str">
        <f>CONCATENATE("&lt;dialect&gt;",'Raw Metadata'!U17,"&lt;/dialect&gt;")</f>
        <v>&lt;dialect&gt;dialect not specified&lt;/dialect&gt;</v>
      </c>
      <c r="E16" s="1" t="str">
        <f>CONCATENATE("&lt;sil_code&gt;",'Raw Metadata'!O17,"&lt;/sil_code&gt;")</f>
        <v>&lt;sil_code&gt;ton&lt;/sil_code&gt;</v>
      </c>
      <c r="F16" s="1" t="str">
        <f>CONCATENATE("&lt;content&gt;",'Raw Metadata'!P17,"&lt;/content&gt;")</f>
        <v>&lt;content&gt;Word List&lt;/content&gt;</v>
      </c>
      <c r="G16" s="1" t="str">
        <f>CONCATENATE("&lt;recording_location&gt;",'Raw Metadata'!Q17,"&lt;/recording_location&gt;")</f>
        <v>&lt;recording_location&gt;UCLA Phonetics Lab&lt;/recording_location&gt;</v>
      </c>
      <c r="H16" s="1" t="str">
        <f>CONCATENATE("&lt;recording_date&gt;",'Raw Metadata'!R17,"&lt;/recording_date&gt;")</f>
        <v>&lt;recording_date&gt;8 March, 1991&lt;/recording_date&gt;</v>
      </c>
      <c r="I16" s="1" t="str">
        <f>CONCATENATE("&lt;fieldworkers&gt;",'Raw Metadata'!S17,"&lt;/fieldworkers&gt;")</f>
        <v>&lt;fieldworkers&gt;UCLA Student&lt;/fieldworkers&gt;</v>
      </c>
      <c r="J16" s="1" t="str">
        <f>CONCATENATE("&lt;origin&gt;",'Raw Metadata'!T17,"&lt;/origin&gt;")</f>
        <v>&lt;origin&gt;speaker from Vaini, Tongatapu, Tonga&lt;/origin&gt;</v>
      </c>
      <c r="K16" s="1" t="str">
        <f>CONCATENATE("&lt;speakers&gt;",'Raw Metadata'!V17,"&lt;/speakers&gt;")</f>
        <v>&lt;speakers&gt;N/A&lt;/speakers&gt;</v>
      </c>
      <c r="L16" s="1" t="str">
        <f>CONCATENATE("&lt;filename_audio&gt;",'Raw Metadata'!B17,"&lt;/filename_audio&gt;")</f>
        <v>&lt;filename_audio&gt;ton_word-list_1991_10&lt;/filename_audio&gt;</v>
      </c>
      <c r="M16" s="1" t="str">
        <f>CONCATENATE("&lt;filename_wav&gt;",'Raw Metadata'!C17,"&lt;/filename_wav&gt;")</f>
        <v>&lt;filename_wav&gt;ton_word-list_1991_10.wav&lt;/filename_wav&gt;</v>
      </c>
      <c r="N16" s="1" t="str">
        <f>CONCATENATE("&lt;filename_mp3&gt;",'Raw Metadata'!D17,"&lt;/filename_mp3&gt;")</f>
        <v>&lt;filename_mp3&gt;ton_word-list_1991_10.mp3&lt;/filename_mp3&gt;</v>
      </c>
      <c r="O16" s="1" t="str">
        <f>CONCATENATE("&lt;wav_quality&gt;",'Raw Metadata'!W17,"&lt;/wav_quality&gt;")</f>
        <v>&lt;wav_quality&gt;44.1 kHz, 16-bit sound depth (bit rate=705 kbps)&lt;/wav_quality&gt;</v>
      </c>
      <c r="P16" s="1" t="str">
        <f>CONCATENATE("&lt;mp3_quality&gt;",'Raw Metadata'!X17,"&lt;/mp3_quality&gt;")</f>
        <v>&lt;mp3_quality&gt;56 kbps&lt;/mp3_quality&gt;</v>
      </c>
      <c r="Q16" s="1" t="str">
        <f>CONCATENATE("&lt;original_medium&gt;",'Raw Metadata'!Y17,"&lt;/original_medium&gt;")</f>
        <v>&lt;original_medium&gt;cassette tape&lt;/original_medium&gt;</v>
      </c>
      <c r="R16" s="1" t="str">
        <f>CONCATENATE("&lt;wordlist&gt;",'Raw Metadata'!E17,"&lt;/wordlist&gt;")</f>
        <v>&lt;wordlist&gt;ton_word-list_1991_01.html&lt;/wordlist&gt;</v>
      </c>
      <c r="S16" s="1" t="str">
        <f>CONCATENATE("&lt;wordlist_entries&gt;",'Raw Metadata'!F17,"&lt;/wordlist_entries&gt;")</f>
        <v>&lt;wordlist_entries&gt;104 - 138&lt;/wordlist_entries&gt;</v>
      </c>
      <c r="T16" s="1" t="str">
        <f>CONCATENATE("&lt;image_tif&gt;",'Raw Metadata'!I17,"&lt;/image_tif&gt;")</f>
        <v>&lt;image_tif&gt;ton_word-list_1991_04.tif&lt;/image_tif&gt;</v>
      </c>
      <c r="U16" s="1" t="str">
        <f>CONCATENATE("&lt;image_tif2&gt;",'Raw Metadata'!J17,"&lt;/image_tif2&gt;")</f>
        <v>&lt;image_tif2&gt;&lt;/image_tif2&gt;</v>
      </c>
      <c r="V16" s="1" t="str">
        <f>CONCATENATE("&lt;image_jpg&gt;",'Raw Metadata'!G17,"&lt;/image_jpg&gt;")</f>
        <v>&lt;image_jpg&gt;ton_word-list_1991_04.jpg&lt;/image_jpg&gt;</v>
      </c>
      <c r="W16" s="1" t="str">
        <f>CONCATENATE("&lt;image_jpg2&gt;",'Raw Metadata'!H17,"&lt;/image_jpg2&gt;")</f>
        <v>&lt;image_jpg2&gt;&lt;/image_jpg2&gt;</v>
      </c>
      <c r="X16" s="1" t="str">
        <f>CONCATENATE("&lt;tif_quality&gt;",'Raw Metadata'!K17,"&lt;/tif_quality&gt;")</f>
        <v>&lt;tif_quality&gt;300 dpi&lt;/tif_quality&gt;</v>
      </c>
      <c r="Y16" s="1" t="str">
        <f>CONCATENATE("&lt;jpg_quality&gt;",'Raw Metadata'!L17,"&lt;/jpg_quality&gt;")</f>
        <v>&lt;jpg_quality&gt;300 dpi&lt;/jpg_quality&gt;</v>
      </c>
      <c r="Z16" s="1" t="str">
        <f>CONCATENATE("&lt;details&gt;",'Raw Metadata'!M17,"&lt;/details&gt;")</f>
        <v>&lt;details&gt;ton_record_details.html#14&lt;/details&gt;</v>
      </c>
      <c r="AA16" s="1" t="str">
        <f>CONCATENATE("&lt;rights&gt;",'Raw Metadata'!Z17,"&lt;/rights&gt;")</f>
        <v>&lt;rights&gt;This work is licensed under a Creative Commons license, available for viewing at http://creativecommons.org/licenses/by-nc/2.0/&lt;/rights&gt;</v>
      </c>
      <c r="AB16" s="1" t="str">
        <f>CONCATENATE("&lt;wordlist_no_repetition&gt;",'Raw Metadata'!AB17,"&lt;/wordlist_no_repetition&gt;")</f>
        <v>&lt;wordlist_no_repetition&gt;&lt;/wordlist_no_repetition&gt;</v>
      </c>
      <c r="AC16" s="1" t="str">
        <f>CONCATENATE("&lt;link_within_wordlist&gt;",'Raw Metadata'!AD17,"&lt;/link_within_wordlist&gt;")</f>
        <v>&lt;link_within_wordlist&gt;ton_word-list_1991_01.html#104&lt;/link_within_wordlist&gt;</v>
      </c>
      <c r="AD16" s="1" t="s">
        <v>64</v>
      </c>
    </row>
    <row r="17" spans="1:30" ht="17.25">
      <c r="A17" s="1" t="s">
        <v>63</v>
      </c>
      <c r="B17" s="1" t="str">
        <f>CONCATENATE("&lt;entry&gt;",'Raw Metadata'!A18,"&lt;/entry&gt;")</f>
        <v>&lt;entry&gt;15&lt;/entry&gt;</v>
      </c>
      <c r="C17" s="1" t="str">
        <f>CONCATENATE("&lt;lang_name&gt;",'Raw Metadata'!N18,"&lt;/lang_name&gt;")</f>
        <v>&lt;lang_name&gt;Tongan&lt;/lang_name&gt;</v>
      </c>
      <c r="D17" s="1" t="str">
        <f>CONCATENATE("&lt;dialect&gt;",'Raw Metadata'!U18,"&lt;/dialect&gt;")</f>
        <v>&lt;dialect&gt;dialect not specified&lt;/dialect&gt;</v>
      </c>
      <c r="E17" s="1" t="str">
        <f>CONCATENATE("&lt;sil_code&gt;",'Raw Metadata'!O18,"&lt;/sil_code&gt;")</f>
        <v>&lt;sil_code&gt;ton&lt;/sil_code&gt;</v>
      </c>
      <c r="F17" s="1" t="str">
        <f>CONCATENATE("&lt;content&gt;",'Raw Metadata'!P18,"&lt;/content&gt;")</f>
        <v>&lt;content&gt;Word List&lt;/content&gt;</v>
      </c>
      <c r="G17" s="1" t="str">
        <f>CONCATENATE("&lt;recording_location&gt;",'Raw Metadata'!Q18,"&lt;/recording_location&gt;")</f>
        <v>&lt;recording_location&gt;UCLA Phonetics Lab&lt;/recording_location&gt;</v>
      </c>
      <c r="H17" s="1" t="str">
        <f>CONCATENATE("&lt;recording_date&gt;",'Raw Metadata'!R18,"&lt;/recording_date&gt;")</f>
        <v>&lt;recording_date&gt;8 March, 1991&lt;/recording_date&gt;</v>
      </c>
      <c r="I17" s="1" t="str">
        <f>CONCATENATE("&lt;fieldworkers&gt;",'Raw Metadata'!S18,"&lt;/fieldworkers&gt;")</f>
        <v>&lt;fieldworkers&gt;UCLA Student&lt;/fieldworkers&gt;</v>
      </c>
      <c r="J17" s="1" t="str">
        <f>CONCATENATE("&lt;origin&gt;",'Raw Metadata'!T18,"&lt;/origin&gt;")</f>
        <v>&lt;origin&gt;speaker from Vaini, Tongatapu, Tonga&lt;/origin&gt;</v>
      </c>
      <c r="K17" s="1" t="str">
        <f>CONCATENATE("&lt;speakers&gt;",'Raw Metadata'!V18,"&lt;/speakers&gt;")</f>
        <v>&lt;speakers&gt;N/A&lt;/speakers&gt;</v>
      </c>
      <c r="L17" s="1" t="str">
        <f>CONCATENATE("&lt;filename_audio&gt;",'Raw Metadata'!B18,"&lt;/filename_audio&gt;")</f>
        <v>&lt;filename_audio&gt;ton_word-list_1991_11&lt;/filename_audio&gt;</v>
      </c>
      <c r="M17" s="1" t="str">
        <f>CONCATENATE("&lt;filename_wav&gt;",'Raw Metadata'!C18,"&lt;/filename_wav&gt;")</f>
        <v>&lt;filename_wav&gt;ton_word-list_1991_11.wav&lt;/filename_wav&gt;</v>
      </c>
      <c r="N17" s="1" t="str">
        <f>CONCATENATE("&lt;filename_mp3&gt;",'Raw Metadata'!D18,"&lt;/filename_mp3&gt;")</f>
        <v>&lt;filename_mp3&gt;ton_word-list_1991_11.mp3&lt;/filename_mp3&gt;</v>
      </c>
      <c r="O17" s="1" t="str">
        <f>CONCATENATE("&lt;wav_quality&gt;",'Raw Metadata'!W18,"&lt;/wav_quality&gt;")</f>
        <v>&lt;wav_quality&gt;44.1 kHz, 16-bit sound depth (bit rate=705 kbps)&lt;/wav_quality&gt;</v>
      </c>
      <c r="P17" s="1" t="str">
        <f>CONCATENATE("&lt;mp3_quality&gt;",'Raw Metadata'!X18,"&lt;/mp3_quality&gt;")</f>
        <v>&lt;mp3_quality&gt;56 kbps&lt;/mp3_quality&gt;</v>
      </c>
      <c r="Q17" s="1" t="str">
        <f>CONCATENATE("&lt;original_medium&gt;",'Raw Metadata'!Y18,"&lt;/original_medium&gt;")</f>
        <v>&lt;original_medium&gt;cassette tape&lt;/original_medium&gt;</v>
      </c>
      <c r="R17" s="1" t="str">
        <f>CONCATENATE("&lt;wordlist&gt;",'Raw Metadata'!E18,"&lt;/wordlist&gt;")</f>
        <v>&lt;wordlist&gt;ton_word-list_1991_01.html&lt;/wordlist&gt;</v>
      </c>
      <c r="S17" s="1" t="str">
        <f>CONCATENATE("&lt;wordlist_entries&gt;",'Raw Metadata'!F18,"&lt;/wordlist_entries&gt;")</f>
        <v>&lt;wordlist_entries&gt;139 - 173&lt;/wordlist_entries&gt;</v>
      </c>
      <c r="T17" s="1" t="str">
        <f>CONCATENATE("&lt;image_tif&gt;",'Raw Metadata'!I18,"&lt;/image_tif&gt;")</f>
        <v>&lt;image_tif&gt;ton_word-list_1991_05.tif&lt;/image_tif&gt;</v>
      </c>
      <c r="U17" s="1" t="str">
        <f>CONCATENATE("&lt;image_tif2&gt;",'Raw Metadata'!J18,"&lt;/image_tif2&gt;")</f>
        <v>&lt;image_tif2&gt;&lt;/image_tif2&gt;</v>
      </c>
      <c r="V17" s="1" t="str">
        <f>CONCATENATE("&lt;image_jpg&gt;",'Raw Metadata'!G18,"&lt;/image_jpg&gt;")</f>
        <v>&lt;image_jpg&gt;ton_word-list_1991_05.jpg&lt;/image_jpg&gt;</v>
      </c>
      <c r="W17" s="1" t="str">
        <f>CONCATENATE("&lt;image_jpg2&gt;",'Raw Metadata'!H18,"&lt;/image_jpg2&gt;")</f>
        <v>&lt;image_jpg2&gt;&lt;/image_jpg2&gt;</v>
      </c>
      <c r="X17" s="1" t="str">
        <f>CONCATENATE("&lt;tif_quality&gt;",'Raw Metadata'!K18,"&lt;/tif_quality&gt;")</f>
        <v>&lt;tif_quality&gt;300 dpi&lt;/tif_quality&gt;</v>
      </c>
      <c r="Y17" s="1" t="str">
        <f>CONCATENATE("&lt;jpg_quality&gt;",'Raw Metadata'!L18,"&lt;/jpg_quality&gt;")</f>
        <v>&lt;jpg_quality&gt;300 dpi&lt;/jpg_quality&gt;</v>
      </c>
      <c r="Z17" s="1" t="str">
        <f>CONCATENATE("&lt;details&gt;",'Raw Metadata'!M18,"&lt;/details&gt;")</f>
        <v>&lt;details&gt;ton_record_details.html#15&lt;/details&gt;</v>
      </c>
      <c r="AA17" s="1" t="str">
        <f>CONCATENATE("&lt;rights&gt;",'Raw Metadata'!Z18,"&lt;/rights&gt;")</f>
        <v>&lt;rights&gt;This work is licensed under a Creative Commons license, available for viewing at http://creativecommons.org/licenses/by-nc/2.0/&lt;/rights&gt;</v>
      </c>
      <c r="AB17" s="1" t="str">
        <f>CONCATENATE("&lt;wordlist_no_repetition&gt;",'Raw Metadata'!AB18,"&lt;/wordlist_no_repetition&gt;")</f>
        <v>&lt;wordlist_no_repetition&gt;&lt;/wordlist_no_repetition&gt;</v>
      </c>
      <c r="AC17" s="1" t="str">
        <f>CONCATENATE("&lt;link_within_wordlist&gt;",'Raw Metadata'!AD18,"&lt;/link_within_wordlist&gt;")</f>
        <v>&lt;link_within_wordlist&gt;ton_word-list_1991_01.html#139&lt;/link_within_wordlist&gt;</v>
      </c>
      <c r="AD17" s="1" t="s">
        <v>64</v>
      </c>
    </row>
    <row r="18" spans="1:30" ht="17.25">
      <c r="A18" s="1" t="s">
        <v>63</v>
      </c>
      <c r="B18" s="1" t="str">
        <f>CONCATENATE("&lt;entry&gt;",'Raw Metadata'!A19,"&lt;/entry&gt;")</f>
        <v>&lt;entry&gt;16&lt;/entry&gt;</v>
      </c>
      <c r="C18" s="1" t="str">
        <f>CONCATENATE("&lt;lang_name&gt;",'Raw Metadata'!N19,"&lt;/lang_name&gt;")</f>
        <v>&lt;lang_name&gt;Tongan&lt;/lang_name&gt;</v>
      </c>
      <c r="D18" s="1" t="str">
        <f>CONCATENATE("&lt;dialect&gt;",'Raw Metadata'!U19,"&lt;/dialect&gt;")</f>
        <v>&lt;dialect&gt;dialect not specified&lt;/dialect&gt;</v>
      </c>
      <c r="E18" s="1" t="str">
        <f>CONCATENATE("&lt;sil_code&gt;",'Raw Metadata'!O19,"&lt;/sil_code&gt;")</f>
        <v>&lt;sil_code&gt;ton&lt;/sil_code&gt;</v>
      </c>
      <c r="F18" s="1" t="str">
        <f>CONCATENATE("&lt;content&gt;",'Raw Metadata'!P19,"&lt;/content&gt;")</f>
        <v>&lt;content&gt;Word List&lt;/content&gt;</v>
      </c>
      <c r="G18" s="1" t="str">
        <f>CONCATENATE("&lt;recording_location&gt;",'Raw Metadata'!Q19,"&lt;/recording_location&gt;")</f>
        <v>&lt;recording_location&gt;UCLA Phonetics Lab&lt;/recording_location&gt;</v>
      </c>
      <c r="H18" s="1" t="str">
        <f>CONCATENATE("&lt;recording_date&gt;",'Raw Metadata'!R19,"&lt;/recording_date&gt;")</f>
        <v>&lt;recording_date&gt;8 March, 1991&lt;/recording_date&gt;</v>
      </c>
      <c r="I18" s="1" t="str">
        <f>CONCATENATE("&lt;fieldworkers&gt;",'Raw Metadata'!S19,"&lt;/fieldworkers&gt;")</f>
        <v>&lt;fieldworkers&gt;UCLA Student&lt;/fieldworkers&gt;</v>
      </c>
      <c r="J18" s="1" t="str">
        <f>CONCATENATE("&lt;origin&gt;",'Raw Metadata'!T19,"&lt;/origin&gt;")</f>
        <v>&lt;origin&gt;speaker from Vaini, Tongatapu, Tonga&lt;/origin&gt;</v>
      </c>
      <c r="K18" s="1" t="str">
        <f>CONCATENATE("&lt;speakers&gt;",'Raw Metadata'!V19,"&lt;/speakers&gt;")</f>
        <v>&lt;speakers&gt;N/A&lt;/speakers&gt;</v>
      </c>
      <c r="L18" s="1" t="str">
        <f>CONCATENATE("&lt;filename_audio&gt;",'Raw Metadata'!B19,"&lt;/filename_audio&gt;")</f>
        <v>&lt;filename_audio&gt;ton_word-list_1991_12&lt;/filename_audio&gt;</v>
      </c>
      <c r="M18" s="1" t="str">
        <f>CONCATENATE("&lt;filename_wav&gt;",'Raw Metadata'!C19,"&lt;/filename_wav&gt;")</f>
        <v>&lt;filename_wav&gt;ton_word-list_1991_12.wav&lt;/filename_wav&gt;</v>
      </c>
      <c r="N18" s="1" t="str">
        <f>CONCATENATE("&lt;filename_mp3&gt;",'Raw Metadata'!D19,"&lt;/filename_mp3&gt;")</f>
        <v>&lt;filename_mp3&gt;ton_word-list_1991_12.mp3&lt;/filename_mp3&gt;</v>
      </c>
      <c r="O18" s="1" t="str">
        <f>CONCATENATE("&lt;wav_quality&gt;",'Raw Metadata'!W19,"&lt;/wav_quality&gt;")</f>
        <v>&lt;wav_quality&gt;44.1 kHz, 16-bit sound depth (bit rate=705 kbps)&lt;/wav_quality&gt;</v>
      </c>
      <c r="P18" s="1" t="str">
        <f>CONCATENATE("&lt;mp3_quality&gt;",'Raw Metadata'!X19,"&lt;/mp3_quality&gt;")</f>
        <v>&lt;mp3_quality&gt;56 kbps&lt;/mp3_quality&gt;</v>
      </c>
      <c r="Q18" s="1" t="str">
        <f>CONCATENATE("&lt;original_medium&gt;",'Raw Metadata'!Y19,"&lt;/original_medium&gt;")</f>
        <v>&lt;original_medium&gt;cassette tape&lt;/original_medium&gt;</v>
      </c>
      <c r="R18" s="1" t="str">
        <f>CONCATENATE("&lt;wordlist&gt;",'Raw Metadata'!E19,"&lt;/wordlist&gt;")</f>
        <v>&lt;wordlist&gt;ton_word-list_1991_01.html&lt;/wordlist&gt;</v>
      </c>
      <c r="S18" s="1" t="str">
        <f>CONCATENATE("&lt;wordlist_entries&gt;",'Raw Metadata'!F19,"&lt;/wordlist_entries&gt;")</f>
        <v>&lt;wordlist_entries&gt;174 - 188&lt;/wordlist_entries&gt;</v>
      </c>
      <c r="T18" s="1" t="str">
        <f>CONCATENATE("&lt;image_tif&gt;",'Raw Metadata'!I19,"&lt;/image_tif&gt;")</f>
        <v>&lt;image_tif&gt;ton_word-list_1991_06.tif&lt;/image_tif&gt;</v>
      </c>
      <c r="U18" s="1" t="str">
        <f>CONCATENATE("&lt;image_tif2&gt;",'Raw Metadata'!J19,"&lt;/image_tif2&gt;")</f>
        <v>&lt;image_tif2&gt;&lt;/image_tif2&gt;</v>
      </c>
      <c r="V18" s="1" t="str">
        <f>CONCATENATE("&lt;image_jpg&gt;",'Raw Metadata'!G19,"&lt;/image_jpg&gt;")</f>
        <v>&lt;image_jpg&gt;ton_word-list_1991_06.jpg&lt;/image_jpg&gt;</v>
      </c>
      <c r="W18" s="1" t="str">
        <f>CONCATENATE("&lt;image_jpg2&gt;",'Raw Metadata'!H19,"&lt;/image_jpg2&gt;")</f>
        <v>&lt;image_jpg2&gt;&lt;/image_jpg2&gt;</v>
      </c>
      <c r="X18" s="1" t="str">
        <f>CONCATENATE("&lt;tif_quality&gt;",'Raw Metadata'!K19,"&lt;/tif_quality&gt;")</f>
        <v>&lt;tif_quality&gt;300 dpi&lt;/tif_quality&gt;</v>
      </c>
      <c r="Y18" s="1" t="str">
        <f>CONCATENATE("&lt;jpg_quality&gt;",'Raw Metadata'!L19,"&lt;/jpg_quality&gt;")</f>
        <v>&lt;jpg_quality&gt;300 dpi&lt;/jpg_quality&gt;</v>
      </c>
      <c r="Z18" s="1" t="str">
        <f>CONCATENATE("&lt;details&gt;",'Raw Metadata'!M19,"&lt;/details&gt;")</f>
        <v>&lt;details&gt;ton_record_details.html#16&lt;/details&gt;</v>
      </c>
      <c r="AA18" s="1" t="str">
        <f>CONCATENATE("&lt;rights&gt;",'Raw Metadata'!Z19,"&lt;/rights&gt;")</f>
        <v>&lt;rights&gt;This work is licensed under a Creative Commons license, available for viewing at http://creativecommons.org/licenses/by-nc/2.0/&lt;/rights&gt;</v>
      </c>
      <c r="AB18" s="1" t="str">
        <f>CONCATENATE("&lt;wordlist_no_repetition&gt;",'Raw Metadata'!AB19,"&lt;/wordlist_no_repetition&gt;")</f>
        <v>&lt;wordlist_no_repetition&gt;&lt;/wordlist_no_repetition&gt;</v>
      </c>
      <c r="AC18" s="1" t="str">
        <f>CONCATENATE("&lt;link_within_wordlist&gt;",'Raw Metadata'!AD19,"&lt;/link_within_wordlist&gt;")</f>
        <v>&lt;link_within_wordlist&gt;ton_word-list_1991_01.html#174&lt;/link_within_wordlist&gt;</v>
      </c>
      <c r="AD18" s="1" t="s">
        <v>64</v>
      </c>
    </row>
    <row r="19" ht="17.25">
      <c r="A19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2008-08-31T21:00:03Z</dcterms:modified>
  <cp:category/>
  <cp:version/>
  <cp:contentType/>
  <cp:contentStatus/>
</cp:coreProperties>
</file>