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810" windowWidth="15540" windowHeight="6045" tabRatio="298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<sst xmlns="http://schemas.openxmlformats.org/spreadsheetml/2006/main" count="323" uniqueCount="122">
  <si>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</si>
  <si>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</si>
  <si>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</si>
  <si>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</si>
  <si>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</si>
  <si>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</si>
  <si>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</si>
  <si>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</si>
  <si>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</si>
  <si>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</si>
  <si>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</si>
  <si>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</si>
  <si>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</si>
  <si>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</si>
  <si>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</si>
  <si>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</si>
  <si>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</si>
  <si>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</si>
  <si>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</si>
  <si>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</si>
  <si>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</si>
  <si>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</si>
  <si>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</si>
  <si>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</si>
  <si>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</si>
  <si>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</si>
  <si>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</si>
  <si>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</si>
  <si>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</si>
  <si>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</si>
  <si>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</si>
  <si>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</si>
  <si>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</si>
  <si>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</si>
  <si>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</si>
  <si>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</si>
  <si>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</si>
  <si>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</si>
  <si>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</si>
  <si>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</si>
  <si>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</si>
  <si>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</si>
  <si>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</si>
  <si>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</si>
  <si>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</si>
  <si>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</si>
  <si>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</si>
  <si>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</si>
  <si>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</si>
  <si>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</si>
  <si>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</si>
  <si>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</si>
  <si>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</si>
  <si>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</si>
  <si>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</si>
  <si>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</si>
  <si>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</si>
  <si>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</si>
  <si>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</si>
  <si>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</si>
  <si>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</si>
  <si>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</si>
  <si>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</si>
  <si>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</si>
  <si>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</si>
  <si>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</si>
  <si>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</si>
  <si>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</si>
  <si>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</si>
  <si>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</si>
  <si>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Y dialect</t>
  </si>
  <si>
    <t>mnw_word-list_1981_01</t>
  </si>
  <si>
    <t>mnw_word-list_1981_01.html</t>
  </si>
  <si>
    <t>17 January, 1981</t>
  </si>
  <si>
    <t>Peter Ladefoged</t>
  </si>
  <si>
    <t>1 - 21</t>
  </si>
  <si>
    <t>22 - 41</t>
  </si>
  <si>
    <t>42 - 67</t>
  </si>
  <si>
    <t>mnw_word-list_1981_02</t>
  </si>
  <si>
    <t>mnw_word-list_1981_03</t>
  </si>
  <si>
    <t>Mon</t>
  </si>
  <si>
    <t>mnw</t>
  </si>
  <si>
    <t>Speakers from kɑmɑwɑʔ, kɔʔ pənɔh, məŋə̤e, kɔʔ sɑʔ, hnih dəɲ</t>
  </si>
  <si>
    <t>nɑi pɑni̤tɑ, nɑi thɔ̤mmɛɑ, nɑi hɔŋsæɛre̤ce̤ɑ, u phɑʔ, wɑ wɛ̤rɑʔ</t>
  </si>
  <si>
    <t>Reel Tape</t>
  </si>
  <si>
    <t>mnw_word-list_1986_01</t>
  </si>
  <si>
    <t>mnw_word-list_1986_02</t>
  </si>
  <si>
    <t>mnw_word-list_1986_03</t>
  </si>
  <si>
    <t>mnw_word-list_1986_04</t>
  </si>
  <si>
    <t>mnw_word-list_1986_05</t>
  </si>
  <si>
    <t>mnw_word-list_1986_06</t>
  </si>
  <si>
    <t>mnw_word-list_1986_07</t>
  </si>
  <si>
    <t>mnw_word-list_1986_08</t>
  </si>
  <si>
    <t>mnw_word-list_1986_01.html</t>
  </si>
  <si>
    <t>1 - 232</t>
  </si>
  <si>
    <t>Reel Tape, Cassette Tape</t>
  </si>
  <si>
    <t>5 November, 1986</t>
  </si>
  <si>
    <t>Linguistics Research Unit, Chulalongkorn University, Bangkok, Thailand</t>
  </si>
  <si>
    <t>Theraphan L. Thongkum</t>
  </si>
  <si>
    <t>12 November, 1986</t>
  </si>
  <si>
    <t>Nakornchum dialect</t>
  </si>
  <si>
    <t>Mr. Nakhorn-In Khamthorn</t>
  </si>
  <si>
    <t>Mr. Somphorn Ma'phon</t>
  </si>
  <si>
    <t>Mr. Somnoek Thu'khrue</t>
  </si>
  <si>
    <t>Mr. Chaluem Phatchuen</t>
  </si>
  <si>
    <t>Mrs. Thuan Bunnop</t>
  </si>
  <si>
    <t>Mrs. Jamnong Iam-Ame</t>
  </si>
  <si>
    <t>Mr. Sutjai Phatchuen</t>
  </si>
  <si>
    <t>Mr. Winai Selakhun</t>
  </si>
  <si>
    <t>Speaker origin unknown</t>
  </si>
  <si>
    <t>Unknown</t>
  </si>
  <si>
    <t>mnw_word-list_1981_01.jpg</t>
  </si>
  <si>
    <t>mnw_word-list_1981_01.tif</t>
  </si>
  <si>
    <t>mnw_word-list_1981_02.jpg</t>
  </si>
  <si>
    <t>mnw_word-list_1981_02.tif</t>
  </si>
  <si>
    <t>mnw_word-list_1981_03.jpg</t>
  </si>
  <si>
    <t>mnw_word-list_1981_03.tif</t>
  </si>
  <si>
    <t>mnw_word-list_1986_01.jpg</t>
  </si>
  <si>
    <t>mnw_word-list_1986_02.jpg</t>
  </si>
  <si>
    <t>mnw_word-list_1986_01.tif</t>
  </si>
  <si>
    <t>mnw_word-list_1986_02.tif</t>
  </si>
  <si>
    <t>&lt;/wordlist&gt;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</si>
</sst>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zoomScale="90" zoomScaleNormal="90" workbookViewId="0" topLeftCell="A10">
      <selection activeCell="A15" sqref="A15:IV26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80</v>
      </c>
    </row>
    <row r="3" spans="2:30" ht="17.25">
      <c r="B3" s="1" t="s">
        <v>1</v>
      </c>
      <c r="C3" s="1" t="s">
        <v>2</v>
      </c>
      <c r="D3" s="1" t="s">
        <v>3</v>
      </c>
      <c r="E3" s="1" t="s">
        <v>69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66</v>
      </c>
      <c r="U3" s="1" t="s">
        <v>65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71</v>
      </c>
      <c r="C4" s="1" t="str">
        <f>CONCATENATE(B4,".wav")</f>
        <v>mnw_word-list_1981_01.wav</v>
      </c>
      <c r="D4" s="1" t="str">
        <f>CONCATENATE(B4,".mp3")</f>
        <v>mnw_word-list_1981_01.mp3</v>
      </c>
      <c r="E4" s="1" t="s">
        <v>72</v>
      </c>
      <c r="F4" s="2" t="s">
        <v>75</v>
      </c>
      <c r="G4" s="1" t="s">
        <v>111</v>
      </c>
      <c r="I4" s="1" t="s">
        <v>112</v>
      </c>
      <c r="K4" s="1" t="s">
        <v>27</v>
      </c>
      <c r="L4" s="1" t="s">
        <v>27</v>
      </c>
      <c r="M4" s="1" t="str">
        <f>CONCATENATE("mnw_record_details.html#",A4)</f>
        <v>mnw_record_details.html#1</v>
      </c>
      <c r="N4" s="1" t="s">
        <v>80</v>
      </c>
      <c r="O4" s="1" t="s">
        <v>81</v>
      </c>
      <c r="P4" s="1" t="s">
        <v>28</v>
      </c>
      <c r="Q4" s="1" t="s">
        <v>110</v>
      </c>
      <c r="R4" s="1" t="s">
        <v>73</v>
      </c>
      <c r="S4" s="1" t="s">
        <v>74</v>
      </c>
      <c r="T4" s="1" t="s">
        <v>82</v>
      </c>
      <c r="U4" s="1" t="s">
        <v>70</v>
      </c>
      <c r="V4" s="1" t="s">
        <v>83</v>
      </c>
      <c r="W4" s="1" t="s">
        <v>29</v>
      </c>
      <c r="X4" s="1" t="s">
        <v>30</v>
      </c>
      <c r="Y4" s="1" t="s">
        <v>84</v>
      </c>
      <c r="Z4" s="1" t="s">
        <v>31</v>
      </c>
      <c r="AA4" s="1" t="s">
        <v>64</v>
      </c>
      <c r="AB4" s="1" t="str">
        <f>E4</f>
        <v>mnw_word-list_1981_01.html</v>
      </c>
      <c r="AC4" s="1">
        <v>1</v>
      </c>
      <c r="AD4" s="1" t="str">
        <f>CONCATENATE(E4,"#",AC4)</f>
        <v>mnw_word-list_1981_01.html#1</v>
      </c>
    </row>
    <row r="5" spans="1:30" ht="17.25">
      <c r="A5" s="1">
        <v>2</v>
      </c>
      <c r="B5" s="1" t="s">
        <v>78</v>
      </c>
      <c r="C5" s="1" t="str">
        <f aca="true" t="shared" si="0" ref="C5:C23">CONCATENATE(B5,".wav")</f>
        <v>mnw_word-list_1981_02.wav</v>
      </c>
      <c r="D5" s="1" t="str">
        <f aca="true" t="shared" si="1" ref="D5:D23">CONCATENATE(B5,".mp3")</f>
        <v>mnw_word-list_1981_02.mp3</v>
      </c>
      <c r="E5" s="1" t="s">
        <v>72</v>
      </c>
      <c r="F5" s="2" t="s">
        <v>76</v>
      </c>
      <c r="G5" s="1" t="s">
        <v>113</v>
      </c>
      <c r="I5" s="1" t="s">
        <v>114</v>
      </c>
      <c r="K5" s="1" t="s">
        <v>27</v>
      </c>
      <c r="L5" s="1" t="s">
        <v>27</v>
      </c>
      <c r="M5" s="1" t="str">
        <f aca="true" t="shared" si="2" ref="M5:M14">CONCATENATE("mnw_record_details.html#",A5)</f>
        <v>mnw_record_details.html#2</v>
      </c>
      <c r="N5" s="1" t="s">
        <v>80</v>
      </c>
      <c r="O5" s="1" t="s">
        <v>81</v>
      </c>
      <c r="P5" s="1" t="s">
        <v>28</v>
      </c>
      <c r="Q5" s="1" t="s">
        <v>110</v>
      </c>
      <c r="R5" s="1" t="s">
        <v>73</v>
      </c>
      <c r="S5" s="1" t="s">
        <v>74</v>
      </c>
      <c r="T5" s="1" t="s">
        <v>82</v>
      </c>
      <c r="V5" s="1" t="s">
        <v>83</v>
      </c>
      <c r="W5" s="1" t="s">
        <v>29</v>
      </c>
      <c r="X5" s="1" t="s">
        <v>30</v>
      </c>
      <c r="Y5" s="1" t="s">
        <v>84</v>
      </c>
      <c r="Z5" s="1" t="s">
        <v>31</v>
      </c>
      <c r="AC5" s="1">
        <v>22</v>
      </c>
      <c r="AD5" s="1" t="str">
        <f aca="true" t="shared" si="3" ref="AD5:AD23">CONCATENATE(E5,"#",AC5)</f>
        <v>mnw_word-list_1981_01.html#22</v>
      </c>
    </row>
    <row r="6" spans="1:30" ht="17.25">
      <c r="A6" s="1">
        <v>3</v>
      </c>
      <c r="B6" s="1" t="s">
        <v>79</v>
      </c>
      <c r="C6" s="1" t="str">
        <f t="shared" si="0"/>
        <v>mnw_word-list_1981_03.wav</v>
      </c>
      <c r="D6" s="1" t="str">
        <f t="shared" si="1"/>
        <v>mnw_word-list_1981_03.mp3</v>
      </c>
      <c r="E6" s="1" t="s">
        <v>72</v>
      </c>
      <c r="F6" s="2" t="s">
        <v>77</v>
      </c>
      <c r="G6" s="1" t="s">
        <v>113</v>
      </c>
      <c r="H6" s="1" t="s">
        <v>115</v>
      </c>
      <c r="I6" s="1" t="s">
        <v>114</v>
      </c>
      <c r="J6" s="1" t="s">
        <v>116</v>
      </c>
      <c r="K6" s="1" t="s">
        <v>27</v>
      </c>
      <c r="L6" s="1" t="s">
        <v>27</v>
      </c>
      <c r="M6" s="1" t="str">
        <f t="shared" si="2"/>
        <v>mnw_record_details.html#3</v>
      </c>
      <c r="N6" s="1" t="s">
        <v>80</v>
      </c>
      <c r="O6" s="1" t="s">
        <v>81</v>
      </c>
      <c r="P6" s="1" t="s">
        <v>28</v>
      </c>
      <c r="Q6" s="1" t="s">
        <v>110</v>
      </c>
      <c r="R6" s="1" t="s">
        <v>73</v>
      </c>
      <c r="S6" s="1" t="s">
        <v>74</v>
      </c>
      <c r="T6" s="1" t="s">
        <v>82</v>
      </c>
      <c r="V6" s="1" t="s">
        <v>83</v>
      </c>
      <c r="W6" s="1" t="s">
        <v>29</v>
      </c>
      <c r="X6" s="1" t="s">
        <v>30</v>
      </c>
      <c r="Y6" s="1" t="s">
        <v>84</v>
      </c>
      <c r="Z6" s="1" t="s">
        <v>31</v>
      </c>
      <c r="AC6" s="1">
        <v>42</v>
      </c>
      <c r="AD6" s="1" t="str">
        <f t="shared" si="3"/>
        <v>mnw_word-list_1981_01.html#42</v>
      </c>
    </row>
    <row r="7" spans="1:30" ht="17.25">
      <c r="A7" s="1">
        <v>4</v>
      </c>
      <c r="B7" s="1" t="s">
        <v>85</v>
      </c>
      <c r="C7" s="1" t="str">
        <f t="shared" si="0"/>
        <v>mnw_word-list_1986_01.wav</v>
      </c>
      <c r="D7" s="1" t="str">
        <f t="shared" si="1"/>
        <v>mnw_word-list_1986_01.mp3</v>
      </c>
      <c r="E7" s="1" t="s">
        <v>93</v>
      </c>
      <c r="F7" s="2" t="s">
        <v>94</v>
      </c>
      <c r="G7" s="1" t="s">
        <v>117</v>
      </c>
      <c r="H7" s="1" t="s">
        <v>118</v>
      </c>
      <c r="I7" s="1" t="s">
        <v>119</v>
      </c>
      <c r="J7" s="1" t="s">
        <v>120</v>
      </c>
      <c r="K7" s="1" t="s">
        <v>27</v>
      </c>
      <c r="L7" s="1" t="s">
        <v>27</v>
      </c>
      <c r="M7" s="1" t="str">
        <f t="shared" si="2"/>
        <v>mnw_record_details.html#4</v>
      </c>
      <c r="N7" s="1" t="s">
        <v>80</v>
      </c>
      <c r="O7" s="1" t="s">
        <v>81</v>
      </c>
      <c r="P7" s="1" t="s">
        <v>28</v>
      </c>
      <c r="Q7" s="1" t="s">
        <v>97</v>
      </c>
      <c r="R7" s="1" t="s">
        <v>96</v>
      </c>
      <c r="S7" s="1" t="s">
        <v>98</v>
      </c>
      <c r="T7" s="1" t="s">
        <v>109</v>
      </c>
      <c r="U7" s="1" t="s">
        <v>100</v>
      </c>
      <c r="V7" s="1" t="s">
        <v>101</v>
      </c>
      <c r="W7" s="1" t="s">
        <v>29</v>
      </c>
      <c r="X7" s="1" t="s">
        <v>30</v>
      </c>
      <c r="Y7" s="1" t="s">
        <v>95</v>
      </c>
      <c r="Z7" s="1" t="s">
        <v>31</v>
      </c>
      <c r="AB7" s="1" t="str">
        <f>E7</f>
        <v>mnw_word-list_1986_01.html</v>
      </c>
      <c r="AC7" s="1">
        <v>1</v>
      </c>
      <c r="AD7" s="1" t="str">
        <f t="shared" si="3"/>
        <v>mnw_word-list_1986_01.html#1</v>
      </c>
    </row>
    <row r="8" spans="1:30" ht="17.25">
      <c r="A8" s="1">
        <v>5</v>
      </c>
      <c r="B8" s="1" t="s">
        <v>86</v>
      </c>
      <c r="C8" s="1" t="str">
        <f t="shared" si="0"/>
        <v>mnw_word-list_1986_02.wav</v>
      </c>
      <c r="D8" s="1" t="str">
        <f t="shared" si="1"/>
        <v>mnw_word-list_1986_02.mp3</v>
      </c>
      <c r="E8" s="1" t="s">
        <v>93</v>
      </c>
      <c r="F8" s="2" t="s">
        <v>94</v>
      </c>
      <c r="G8" s="1" t="s">
        <v>117</v>
      </c>
      <c r="H8" s="1" t="s">
        <v>118</v>
      </c>
      <c r="I8" s="1" t="s">
        <v>119</v>
      </c>
      <c r="J8" s="1" t="s">
        <v>120</v>
      </c>
      <c r="K8" s="1" t="s">
        <v>27</v>
      </c>
      <c r="L8" s="1" t="s">
        <v>27</v>
      </c>
      <c r="M8" s="1" t="str">
        <f t="shared" si="2"/>
        <v>mnw_record_details.html#5</v>
      </c>
      <c r="N8" s="1" t="s">
        <v>80</v>
      </c>
      <c r="O8" s="1" t="s">
        <v>81</v>
      </c>
      <c r="P8" s="1" t="s">
        <v>28</v>
      </c>
      <c r="Q8" s="1" t="s">
        <v>97</v>
      </c>
      <c r="R8" s="1" t="s">
        <v>96</v>
      </c>
      <c r="S8" s="1" t="s">
        <v>98</v>
      </c>
      <c r="T8" s="1" t="s">
        <v>109</v>
      </c>
      <c r="U8" s="1" t="s">
        <v>100</v>
      </c>
      <c r="V8" s="1" t="s">
        <v>102</v>
      </c>
      <c r="W8" s="1" t="s">
        <v>29</v>
      </c>
      <c r="X8" s="1" t="s">
        <v>30</v>
      </c>
      <c r="Y8" s="1" t="s">
        <v>95</v>
      </c>
      <c r="Z8" s="1" t="s">
        <v>31</v>
      </c>
      <c r="AC8" s="1">
        <v>1</v>
      </c>
      <c r="AD8" s="1" t="str">
        <f t="shared" si="3"/>
        <v>mnw_word-list_1986_01.html#1</v>
      </c>
    </row>
    <row r="9" spans="1:30" ht="17.25">
      <c r="A9" s="1">
        <v>6</v>
      </c>
      <c r="B9" s="1" t="s">
        <v>87</v>
      </c>
      <c r="C9" s="1" t="str">
        <f t="shared" si="0"/>
        <v>mnw_word-list_1986_03.wav</v>
      </c>
      <c r="D9" s="1" t="str">
        <f t="shared" si="1"/>
        <v>mnw_word-list_1986_03.mp3</v>
      </c>
      <c r="E9" s="1" t="s">
        <v>93</v>
      </c>
      <c r="F9" s="2" t="s">
        <v>94</v>
      </c>
      <c r="G9" s="1" t="s">
        <v>117</v>
      </c>
      <c r="H9" s="1" t="s">
        <v>118</v>
      </c>
      <c r="I9" s="1" t="s">
        <v>119</v>
      </c>
      <c r="J9" s="1" t="s">
        <v>120</v>
      </c>
      <c r="K9" s="1" t="s">
        <v>27</v>
      </c>
      <c r="L9" s="1" t="s">
        <v>27</v>
      </c>
      <c r="M9" s="1" t="str">
        <f t="shared" si="2"/>
        <v>mnw_record_details.html#6</v>
      </c>
      <c r="N9" s="1" t="s">
        <v>80</v>
      </c>
      <c r="O9" s="1" t="s">
        <v>81</v>
      </c>
      <c r="P9" s="1" t="s">
        <v>28</v>
      </c>
      <c r="Q9" s="1" t="s">
        <v>97</v>
      </c>
      <c r="R9" s="1" t="s">
        <v>99</v>
      </c>
      <c r="S9" s="1" t="s">
        <v>98</v>
      </c>
      <c r="T9" s="1" t="s">
        <v>109</v>
      </c>
      <c r="U9" s="1" t="s">
        <v>100</v>
      </c>
      <c r="V9" s="1" t="s">
        <v>103</v>
      </c>
      <c r="W9" s="1" t="s">
        <v>29</v>
      </c>
      <c r="X9" s="1" t="s">
        <v>30</v>
      </c>
      <c r="Y9" s="1" t="s">
        <v>95</v>
      </c>
      <c r="Z9" s="1" t="s">
        <v>31</v>
      </c>
      <c r="AC9" s="1">
        <v>1</v>
      </c>
      <c r="AD9" s="1" t="str">
        <f t="shared" si="3"/>
        <v>mnw_word-list_1986_01.html#1</v>
      </c>
    </row>
    <row r="10" spans="1:30" ht="17.25">
      <c r="A10" s="1">
        <v>7</v>
      </c>
      <c r="B10" s="1" t="s">
        <v>88</v>
      </c>
      <c r="C10" s="1" t="str">
        <f t="shared" si="0"/>
        <v>mnw_word-list_1986_04.wav</v>
      </c>
      <c r="D10" s="1" t="str">
        <f t="shared" si="1"/>
        <v>mnw_word-list_1986_04.mp3</v>
      </c>
      <c r="E10" s="1" t="s">
        <v>93</v>
      </c>
      <c r="F10" s="2" t="s">
        <v>94</v>
      </c>
      <c r="G10" s="1" t="s">
        <v>117</v>
      </c>
      <c r="H10" s="1" t="s">
        <v>118</v>
      </c>
      <c r="I10" s="1" t="s">
        <v>119</v>
      </c>
      <c r="J10" s="1" t="s">
        <v>120</v>
      </c>
      <c r="K10" s="1" t="s">
        <v>27</v>
      </c>
      <c r="L10" s="1" t="s">
        <v>27</v>
      </c>
      <c r="M10" s="1" t="str">
        <f t="shared" si="2"/>
        <v>mnw_record_details.html#7</v>
      </c>
      <c r="N10" s="1" t="s">
        <v>80</v>
      </c>
      <c r="O10" s="1" t="s">
        <v>81</v>
      </c>
      <c r="P10" s="1" t="s">
        <v>28</v>
      </c>
      <c r="Q10" s="1" t="s">
        <v>97</v>
      </c>
      <c r="R10" s="1" t="s">
        <v>99</v>
      </c>
      <c r="S10" s="1" t="s">
        <v>98</v>
      </c>
      <c r="T10" s="1" t="s">
        <v>109</v>
      </c>
      <c r="U10" s="1" t="s">
        <v>100</v>
      </c>
      <c r="V10" s="1" t="s">
        <v>104</v>
      </c>
      <c r="W10" s="1" t="s">
        <v>29</v>
      </c>
      <c r="X10" s="1" t="s">
        <v>30</v>
      </c>
      <c r="Y10" s="1" t="s">
        <v>95</v>
      </c>
      <c r="Z10" s="1" t="s">
        <v>31</v>
      </c>
      <c r="AC10" s="1">
        <v>1</v>
      </c>
      <c r="AD10" s="1" t="str">
        <f t="shared" si="3"/>
        <v>mnw_word-list_1986_01.html#1</v>
      </c>
    </row>
    <row r="11" spans="1:30" ht="17.25">
      <c r="A11" s="1">
        <v>8</v>
      </c>
      <c r="B11" s="1" t="s">
        <v>89</v>
      </c>
      <c r="C11" s="1" t="str">
        <f t="shared" si="0"/>
        <v>mnw_word-list_1986_05.wav</v>
      </c>
      <c r="D11" s="1" t="str">
        <f t="shared" si="1"/>
        <v>mnw_word-list_1986_05.mp3</v>
      </c>
      <c r="E11" s="1" t="s">
        <v>93</v>
      </c>
      <c r="F11" s="2" t="s">
        <v>94</v>
      </c>
      <c r="G11" s="1" t="s">
        <v>117</v>
      </c>
      <c r="H11" s="1" t="s">
        <v>118</v>
      </c>
      <c r="I11" s="1" t="s">
        <v>119</v>
      </c>
      <c r="J11" s="1" t="s">
        <v>120</v>
      </c>
      <c r="K11" s="1" t="s">
        <v>27</v>
      </c>
      <c r="L11" s="1" t="s">
        <v>27</v>
      </c>
      <c r="M11" s="1" t="str">
        <f t="shared" si="2"/>
        <v>mnw_record_details.html#8</v>
      </c>
      <c r="N11" s="1" t="s">
        <v>80</v>
      </c>
      <c r="O11" s="1" t="s">
        <v>81</v>
      </c>
      <c r="P11" s="1" t="s">
        <v>28</v>
      </c>
      <c r="Q11" s="1" t="s">
        <v>97</v>
      </c>
      <c r="R11" s="1" t="s">
        <v>99</v>
      </c>
      <c r="S11" s="1" t="s">
        <v>98</v>
      </c>
      <c r="T11" s="1" t="s">
        <v>109</v>
      </c>
      <c r="U11" s="1" t="s">
        <v>100</v>
      </c>
      <c r="V11" s="1" t="s">
        <v>105</v>
      </c>
      <c r="W11" s="1" t="s">
        <v>29</v>
      </c>
      <c r="X11" s="1" t="s">
        <v>30</v>
      </c>
      <c r="Y11" s="1" t="s">
        <v>95</v>
      </c>
      <c r="Z11" s="1" t="s">
        <v>31</v>
      </c>
      <c r="AC11" s="1">
        <v>1</v>
      </c>
      <c r="AD11" s="1" t="str">
        <f t="shared" si="3"/>
        <v>mnw_word-list_1986_01.html#1</v>
      </c>
    </row>
    <row r="12" spans="1:30" ht="17.25">
      <c r="A12" s="1">
        <v>9</v>
      </c>
      <c r="B12" s="1" t="s">
        <v>90</v>
      </c>
      <c r="C12" s="1" t="str">
        <f t="shared" si="0"/>
        <v>mnw_word-list_1986_06.wav</v>
      </c>
      <c r="D12" s="1" t="str">
        <f t="shared" si="1"/>
        <v>mnw_word-list_1986_06.mp3</v>
      </c>
      <c r="E12" s="1" t="s">
        <v>93</v>
      </c>
      <c r="F12" s="2" t="s">
        <v>94</v>
      </c>
      <c r="G12" s="1" t="s">
        <v>117</v>
      </c>
      <c r="H12" s="1" t="s">
        <v>118</v>
      </c>
      <c r="I12" s="1" t="s">
        <v>119</v>
      </c>
      <c r="J12" s="1" t="s">
        <v>120</v>
      </c>
      <c r="K12" s="1" t="s">
        <v>27</v>
      </c>
      <c r="L12" s="1" t="s">
        <v>27</v>
      </c>
      <c r="M12" s="1" t="str">
        <f t="shared" si="2"/>
        <v>mnw_record_details.html#9</v>
      </c>
      <c r="N12" s="1" t="s">
        <v>80</v>
      </c>
      <c r="O12" s="1" t="s">
        <v>81</v>
      </c>
      <c r="P12" s="1" t="s">
        <v>28</v>
      </c>
      <c r="Q12" s="1" t="s">
        <v>97</v>
      </c>
      <c r="R12" s="1" t="s">
        <v>99</v>
      </c>
      <c r="S12" s="1" t="s">
        <v>98</v>
      </c>
      <c r="T12" s="1" t="s">
        <v>109</v>
      </c>
      <c r="U12" s="1" t="s">
        <v>100</v>
      </c>
      <c r="V12" s="1" t="s">
        <v>106</v>
      </c>
      <c r="W12" s="1" t="s">
        <v>29</v>
      </c>
      <c r="X12" s="1" t="s">
        <v>30</v>
      </c>
      <c r="Y12" s="1" t="s">
        <v>95</v>
      </c>
      <c r="Z12" s="1" t="s">
        <v>31</v>
      </c>
      <c r="AC12" s="1">
        <v>1</v>
      </c>
      <c r="AD12" s="1" t="str">
        <f t="shared" si="3"/>
        <v>mnw_word-list_1986_01.html#1</v>
      </c>
    </row>
    <row r="13" spans="1:30" ht="17.25">
      <c r="A13" s="1">
        <v>10</v>
      </c>
      <c r="B13" s="1" t="s">
        <v>91</v>
      </c>
      <c r="C13" s="1" t="str">
        <f t="shared" si="0"/>
        <v>mnw_word-list_1986_07.wav</v>
      </c>
      <c r="D13" s="1" t="str">
        <f t="shared" si="1"/>
        <v>mnw_word-list_1986_07.mp3</v>
      </c>
      <c r="E13" s="1" t="s">
        <v>93</v>
      </c>
      <c r="F13" s="2" t="s">
        <v>94</v>
      </c>
      <c r="G13" s="1" t="s">
        <v>117</v>
      </c>
      <c r="H13" s="1" t="s">
        <v>118</v>
      </c>
      <c r="I13" s="1" t="s">
        <v>119</v>
      </c>
      <c r="J13" s="1" t="s">
        <v>120</v>
      </c>
      <c r="K13" s="1" t="s">
        <v>27</v>
      </c>
      <c r="L13" s="1" t="s">
        <v>27</v>
      </c>
      <c r="M13" s="1" t="str">
        <f t="shared" si="2"/>
        <v>mnw_record_details.html#10</v>
      </c>
      <c r="N13" s="1" t="s">
        <v>80</v>
      </c>
      <c r="O13" s="1" t="s">
        <v>81</v>
      </c>
      <c r="P13" s="1" t="s">
        <v>28</v>
      </c>
      <c r="Q13" s="1" t="s">
        <v>97</v>
      </c>
      <c r="R13" s="1" t="s">
        <v>99</v>
      </c>
      <c r="S13" s="1" t="s">
        <v>98</v>
      </c>
      <c r="T13" s="1" t="s">
        <v>109</v>
      </c>
      <c r="U13" s="1" t="s">
        <v>100</v>
      </c>
      <c r="V13" s="1" t="s">
        <v>107</v>
      </c>
      <c r="W13" s="1" t="s">
        <v>29</v>
      </c>
      <c r="X13" s="1" t="s">
        <v>30</v>
      </c>
      <c r="Y13" s="1" t="s">
        <v>95</v>
      </c>
      <c r="Z13" s="1" t="s">
        <v>31</v>
      </c>
      <c r="AC13" s="1">
        <v>1</v>
      </c>
      <c r="AD13" s="1" t="str">
        <f t="shared" si="3"/>
        <v>mnw_word-list_1986_01.html#1</v>
      </c>
    </row>
    <row r="14" spans="1:30" ht="17.25">
      <c r="A14" s="1">
        <v>11</v>
      </c>
      <c r="B14" s="1" t="s">
        <v>92</v>
      </c>
      <c r="C14" s="1" t="str">
        <f t="shared" si="0"/>
        <v>mnw_word-list_1986_08.wav</v>
      </c>
      <c r="D14" s="1" t="str">
        <f t="shared" si="1"/>
        <v>mnw_word-list_1986_08.mp3</v>
      </c>
      <c r="E14" s="1" t="s">
        <v>93</v>
      </c>
      <c r="F14" s="2" t="s">
        <v>94</v>
      </c>
      <c r="G14" s="1" t="s">
        <v>117</v>
      </c>
      <c r="H14" s="1" t="s">
        <v>118</v>
      </c>
      <c r="I14" s="1" t="s">
        <v>119</v>
      </c>
      <c r="J14" s="1" t="s">
        <v>120</v>
      </c>
      <c r="K14" s="1" t="s">
        <v>27</v>
      </c>
      <c r="L14" s="1" t="s">
        <v>27</v>
      </c>
      <c r="M14" s="1" t="str">
        <f t="shared" si="2"/>
        <v>mnw_record_details.html#11</v>
      </c>
      <c r="N14" s="1" t="s">
        <v>80</v>
      </c>
      <c r="O14" s="1" t="s">
        <v>81</v>
      </c>
      <c r="P14" s="1" t="s">
        <v>28</v>
      </c>
      <c r="Q14" s="1" t="s">
        <v>97</v>
      </c>
      <c r="R14" s="1" t="s">
        <v>99</v>
      </c>
      <c r="S14" s="1" t="s">
        <v>98</v>
      </c>
      <c r="T14" s="1" t="s">
        <v>109</v>
      </c>
      <c r="U14" s="1" t="s">
        <v>100</v>
      </c>
      <c r="V14" s="1" t="s">
        <v>108</v>
      </c>
      <c r="W14" s="1" t="s">
        <v>29</v>
      </c>
      <c r="X14" s="1" t="s">
        <v>30</v>
      </c>
      <c r="Y14" s="1" t="s">
        <v>95</v>
      </c>
      <c r="Z14" s="1" t="s">
        <v>31</v>
      </c>
      <c r="AC14" s="1">
        <v>1</v>
      </c>
      <c r="AD14" s="1" t="str">
        <f t="shared" si="3"/>
        <v>mnw_word-list_1986_01.html#1</v>
      </c>
    </row>
    <row r="15" ht="17.25">
      <c r="F15" s="2"/>
    </row>
    <row r="16" ht="17.25">
      <c r="F16" s="2"/>
    </row>
    <row r="17" ht="17.25">
      <c r="F17" s="2"/>
    </row>
    <row r="18" ht="17.25">
      <c r="F18" s="2"/>
    </row>
    <row r="19" ht="17.25">
      <c r="F19" s="2"/>
    </row>
    <row r="20" ht="17.25">
      <c r="F20" s="2"/>
    </row>
    <row r="21" ht="17.25">
      <c r="F21" s="2"/>
    </row>
    <row r="22" ht="17.25">
      <c r="F22" s="2"/>
    </row>
    <row r="23" ht="17.25">
      <c r="F2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32</v>
      </c>
      <c r="C1" s="1" t="s">
        <v>33</v>
      </c>
      <c r="E1" s="1" t="str">
        <f>CONCATENATE("&lt;language_name&gt;",'Raw Metadata'!C1,"&lt;/language_name&gt;")</f>
        <v>&lt;language_name&gt;Mon&lt;/language_name&gt;</v>
      </c>
    </row>
    <row r="2" spans="1:30" ht="17.25">
      <c r="A2" s="1" t="s">
        <v>34</v>
      </c>
      <c r="B2" s="1" t="s">
        <v>35</v>
      </c>
      <c r="C2" s="1" t="s">
        <v>36</v>
      </c>
      <c r="D2" s="1" t="s">
        <v>68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67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59</v>
      </c>
      <c r="AC2" s="1" t="s">
        <v>60</v>
      </c>
      <c r="AD2" s="1" t="s">
        <v>61</v>
      </c>
    </row>
    <row r="3" spans="1:30" ht="17.25">
      <c r="A3" s="1" t="s">
        <v>62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&lt;lang_name&gt;Mon&lt;/lang_name&gt;</v>
      </c>
      <c r="D3" s="1" t="str">
        <f>CONCATENATE("&lt;dialect&gt;",'Raw Metadata'!U4,"&lt;/dialect&gt;")</f>
        <v>&lt;dialect&gt;Y dialect&lt;/dialect&gt;</v>
      </c>
      <c r="E3" s="1" t="str">
        <f>CONCATENATE("&lt;sil_code&gt;",'Raw Metadata'!O4,"&lt;/sil_code&gt;")</f>
        <v>&lt;sil_code&gt;mnw&lt;/sil_code&gt;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&lt;recording_location&gt;Unknown&lt;/recording_location&gt;</v>
      </c>
      <c r="H3" s="1" t="str">
        <f>CONCATENATE("&lt;recording_date&gt;",'Raw Metadata'!R4,"&lt;/recording_date&gt;")</f>
        <v>&lt;recording_date&gt;17 January, 1981&lt;/recording_date&gt;</v>
      </c>
      <c r="I3" s="1" t="str">
        <f>CONCATENATE("&lt;fieldworkers&gt;",'Raw Metadata'!S4,"&lt;/fieldworkers&gt;")</f>
        <v>&lt;fieldworkers&gt;Peter Ladefoged&lt;/fieldworkers&gt;</v>
      </c>
      <c r="J3" s="1" t="str">
        <f>CONCATENATE("&lt;origin&gt;",'Raw Metadata'!T4,"&lt;/origin&gt;")</f>
        <v>&lt;origin&gt;Speakers from kɑmɑwɑʔ, kɔʔ pənɔh, məŋə̤e, kɔʔ sɑʔ, hnih dəɲ&lt;/origin&gt;</v>
      </c>
      <c r="K3" s="1" t="str">
        <f>CONCATENATE("&lt;speakers&gt;",'Raw Metadata'!V4,"&lt;/speakers&gt;")</f>
        <v>&lt;speakers&gt;nɑi pɑni̤tɑ, nɑi thɔ̤mmɛɑ, nɑi hɔŋsæɛre̤ce̤ɑ, u phɑʔ, wɑ wɛ̤rɑʔ&lt;/speakers&gt;</v>
      </c>
      <c r="L3" s="1" t="str">
        <f>CONCATENATE("&lt;filename_audio&gt;",'Raw Metadata'!B4,"&lt;/filename_audio&gt;")</f>
        <v>&lt;filename_audio&gt;mnw_word-list_1981_01&lt;/filename_audio&gt;</v>
      </c>
      <c r="M3" s="1" t="str">
        <f>CONCATENATE("&lt;filename_wav&gt;",'Raw Metadata'!C4,"&lt;/filename_wav&gt;")</f>
        <v>&lt;filename_wav&gt;mnw_word-list_1981_01.wav&lt;/filename_wav&gt;</v>
      </c>
      <c r="N3" s="1" t="str">
        <f>CONCATENATE("&lt;filename_mp3&gt;",'Raw Metadata'!D4,"&lt;/filename_mp3&gt;")</f>
        <v>&lt;filename_mp3&gt;mnw_word-list_1981_01.mp3&lt;/filename_mp3&gt;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&lt;wordlist&gt;mnw_word-list_1981_01.html&lt;/wordlist&gt;</v>
      </c>
      <c r="S3" s="1" t="str">
        <f>CONCATENATE("&lt;wordlist_entries&gt;",'Raw Metadata'!F4,"&lt;/wordlist_entries&gt;")</f>
        <v>&lt;wordlist_entries&gt;1 - 21&lt;/wordlist_entries&gt;</v>
      </c>
      <c r="T3" s="1" t="str">
        <f>CONCATENATE("&lt;image_tif&gt;",'Raw Metadata'!I4,"&lt;/image_tif&gt;")</f>
        <v>&lt;image_tif&gt;mnw_word-list_1981_01.tif&lt;/image_tif&gt;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&lt;image_jpg&gt;mnw_word-list_1981_01.jpg&lt;/image_jpg&gt;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&lt;details&gt;mnw_record_details.html#1&lt;/details&gt;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&lt;wordlist_no_repetition&gt;mnw_word-list_1981_01.html&lt;/wordlist_no_repetition&gt;</v>
      </c>
      <c r="AC3" s="1" t="str">
        <f>CONCATENATE("&lt;link_within_wordlist&gt;",'Raw Metadata'!AD4,"&lt;/link_within_wordlist&gt;")</f>
        <v>&lt;link_within_wordlist&gt;mnw_word-list_1981_01.html#1&lt;/link_within_wordlist&gt;</v>
      </c>
      <c r="AD3" s="1" t="s">
        <v>63</v>
      </c>
    </row>
    <row r="4" spans="1:30" ht="17.25">
      <c r="A4" s="1" t="s">
        <v>62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&lt;lang_name&gt;Mon&lt;/lang_name&gt;</v>
      </c>
      <c r="D4" s="1" t="str">
        <f>CONCATENATE("&lt;dialect&gt;",'Raw Metadata'!U5,"&lt;/dialect&gt;")</f>
        <v>&lt;dialect&gt;&lt;/dialect&gt;</v>
      </c>
      <c r="E4" s="1" t="str">
        <f>CONCATENATE("&lt;sil_code&gt;",'Raw Metadata'!O5,"&lt;/sil_code&gt;")</f>
        <v>&lt;sil_code&gt;mnw&lt;/sil_code&gt;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&lt;recording_location&gt;Unknown&lt;/recording_location&gt;</v>
      </c>
      <c r="H4" s="1" t="str">
        <f>CONCATENATE("&lt;recording_date&gt;",'Raw Metadata'!R5,"&lt;/recording_date&gt;")</f>
        <v>&lt;recording_date&gt;17 January, 1981&lt;/recording_date&gt;</v>
      </c>
      <c r="I4" s="1" t="str">
        <f>CONCATENATE("&lt;fieldworkers&gt;",'Raw Metadata'!S5,"&lt;/fieldworkers&gt;")</f>
        <v>&lt;fieldworkers&gt;Peter Ladefoged&lt;/fieldworkers&gt;</v>
      </c>
      <c r="J4" s="1" t="str">
        <f>CONCATENATE("&lt;origin&gt;",'Raw Metadata'!T5,"&lt;/origin&gt;")</f>
        <v>&lt;origin&gt;Speakers from kɑmɑwɑʔ, kɔʔ pənɔh, məŋə̤e, kɔʔ sɑʔ, hnih dəɲ&lt;/origin&gt;</v>
      </c>
      <c r="K4" s="1" t="str">
        <f>CONCATENATE("&lt;speakers&gt;",'Raw Metadata'!V5,"&lt;/speakers&gt;")</f>
        <v>&lt;speakers&gt;nɑi pɑni̤tɑ, nɑi thɔ̤mmɛɑ, nɑi hɔŋsæɛre̤ce̤ɑ, u phɑʔ, wɑ wɛ̤rɑʔ&lt;/speakers&gt;</v>
      </c>
      <c r="L4" s="1" t="str">
        <f>CONCATENATE("&lt;filename_audio&gt;",'Raw Metadata'!B5,"&lt;/filename_audio&gt;")</f>
        <v>&lt;filename_audio&gt;mnw_word-list_1981_02&lt;/filename_audio&gt;</v>
      </c>
      <c r="M4" s="1" t="str">
        <f>CONCATENATE("&lt;filename_wav&gt;",'Raw Metadata'!C5,"&lt;/filename_wav&gt;")</f>
        <v>&lt;filename_wav&gt;mnw_word-list_1981_02.wav&lt;/filename_wav&gt;</v>
      </c>
      <c r="N4" s="1" t="str">
        <f>CONCATENATE("&lt;filename_mp3&gt;",'Raw Metadata'!D5,"&lt;/filename_mp3&gt;")</f>
        <v>&lt;filename_mp3&gt;mnw_word-list_1981_02.mp3&lt;/filename_mp3&gt;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&lt;original_medium&gt;Reel Tape&lt;/original_medium&gt;</v>
      </c>
      <c r="R4" s="1" t="str">
        <f>CONCATENATE("&lt;wordlist&gt;",'Raw Metadata'!E5,"&lt;/wordlist&gt;")</f>
        <v>&lt;wordlist&gt;mnw_word-list_1981_01.html&lt;/wordlist&gt;</v>
      </c>
      <c r="S4" s="1" t="str">
        <f>CONCATENATE("&lt;wordlist_entries&gt;",'Raw Metadata'!F5,"&lt;/wordlist_entries&gt;")</f>
        <v>&lt;wordlist_entries&gt;22 - 41&lt;/wordlist_entries&gt;</v>
      </c>
      <c r="T4" s="1" t="str">
        <f>CONCATENATE("&lt;image_tif&gt;",'Raw Metadata'!I5,"&lt;/image_tif&gt;")</f>
        <v>&lt;image_tif&gt;mnw_word-list_1981_02.tif&lt;/image_tif&gt;</v>
      </c>
      <c r="U4" s="1" t="str">
        <f>CONCATENATE("&lt;image_tif2&gt;",'Raw Metadata'!J5,"&lt;/image_tif2&gt;")</f>
        <v>&lt;image_tif2&gt;&lt;/image_tif2&gt;</v>
      </c>
      <c r="V4" s="1" t="str">
        <f>CONCATENATE("&lt;image_jpg&gt;",'Raw Metadata'!G5,"&lt;/image_jpg&gt;")</f>
        <v>&lt;image_jpg&gt;mnw_word-list_1981_02.jpg&lt;/image_jpg&gt;</v>
      </c>
      <c r="W4" s="1" t="str">
        <f>CONCATENATE("&lt;image_jpg2&gt;",'Raw Metadata'!H5,"&lt;/image_jpg2&gt;")</f>
        <v>&lt;image_jpg2&gt;&lt;/image_jpg2&gt;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&lt;details&gt;mnw_record_details.html#2&lt;/details&gt;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&lt;wordlist_no_repetition&gt;&lt;/wordlist_no_repetition&gt;</v>
      </c>
      <c r="AC4" s="1" t="str">
        <f>CONCATENATE("&lt;link_within_wordlist&gt;",'Raw Metadata'!AD5,"&lt;/link_within_wordlist&gt;")</f>
        <v>&lt;link_within_wordlist&gt;mnw_word-list_1981_01.html#22&lt;/link_within_wordlist&gt;</v>
      </c>
      <c r="AD4" s="1" t="s">
        <v>63</v>
      </c>
    </row>
    <row r="5" spans="1:30" ht="17.25">
      <c r="A5" s="1" t="s">
        <v>62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&lt;lang_name&gt;Mon&lt;/lang_name&gt;</v>
      </c>
      <c r="D5" s="1" t="str">
        <f>CONCATENATE("&lt;dialect&gt;",'Raw Metadata'!U6,"&lt;/dialect&gt;")</f>
        <v>&lt;dialect&gt;&lt;/dialect&gt;</v>
      </c>
      <c r="E5" s="1" t="str">
        <f>CONCATENATE("&lt;sil_code&gt;",'Raw Metadata'!O6,"&lt;/sil_code&gt;")</f>
        <v>&lt;sil_code&gt;mnw&lt;/sil_code&gt;</v>
      </c>
      <c r="F5" s="1" t="str">
        <f>CONCATENATE("&lt;content&gt;",'Raw Metadata'!P6,"&lt;/content&gt;")</f>
        <v>&lt;content&gt;Word List&lt;/content&gt;</v>
      </c>
      <c r="G5" s="1" t="str">
        <f>CONCATENATE("&lt;recording_location&gt;",'Raw Metadata'!Q6,"&lt;/recording_location&gt;")</f>
        <v>&lt;recording_location&gt;Unknown&lt;/recording_location&gt;</v>
      </c>
      <c r="H5" s="1" t="str">
        <f>CONCATENATE("&lt;recording_date&gt;",'Raw Metadata'!R6,"&lt;/recording_date&gt;")</f>
        <v>&lt;recording_date&gt;17 January, 1981&lt;/recording_date&gt;</v>
      </c>
      <c r="I5" s="1" t="str">
        <f>CONCATENATE("&lt;fieldworkers&gt;",'Raw Metadata'!S6,"&lt;/fieldworkers&gt;")</f>
        <v>&lt;fieldworkers&gt;Peter Ladefoged&lt;/fieldworkers&gt;</v>
      </c>
      <c r="J5" s="1" t="str">
        <f>CONCATENATE("&lt;origin&gt;",'Raw Metadata'!T6,"&lt;/origin&gt;")</f>
        <v>&lt;origin&gt;Speakers from kɑmɑwɑʔ, kɔʔ pənɔh, məŋə̤e, kɔʔ sɑʔ, hnih dəɲ&lt;/origin&gt;</v>
      </c>
      <c r="K5" s="1" t="str">
        <f>CONCATENATE("&lt;speakers&gt;",'Raw Metadata'!V6,"&lt;/speakers&gt;")</f>
        <v>&lt;speakers&gt;nɑi pɑni̤tɑ, nɑi thɔ̤mmɛɑ, nɑi hɔŋsæɛre̤ce̤ɑ, u phɑʔ, wɑ wɛ̤rɑʔ&lt;/speakers&gt;</v>
      </c>
      <c r="L5" s="1" t="str">
        <f>CONCATENATE("&lt;filename_audio&gt;",'Raw Metadata'!B6,"&lt;/filename_audio&gt;")</f>
        <v>&lt;filename_audio&gt;mnw_word-list_1981_03&lt;/filename_audio&gt;</v>
      </c>
      <c r="M5" s="1" t="str">
        <f>CONCATENATE("&lt;filename_wav&gt;",'Raw Metadata'!C6,"&lt;/filename_wav&gt;")</f>
        <v>&lt;filename_wav&gt;mnw_word-list_1981_03.wav&lt;/filename_wav&gt;</v>
      </c>
      <c r="N5" s="1" t="str">
        <f>CONCATENATE("&lt;filename_mp3&gt;",'Raw Metadata'!D6,"&lt;/filename_mp3&gt;")</f>
        <v>&lt;filename_mp3&gt;mnw_word-list_1981_03.mp3&lt;/filename_mp3&gt;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&lt;original_medium&gt;Reel Tape&lt;/original_medium&gt;</v>
      </c>
      <c r="R5" s="1" t="str">
        <f>CONCATENATE("&lt;wordlist&gt;",'Raw Metadata'!E6,"&lt;/wordlist&gt;")</f>
        <v>&lt;wordlist&gt;mnw_word-list_1981_01.html&lt;/wordlist&gt;</v>
      </c>
      <c r="S5" s="1" t="str">
        <f>CONCATENATE("&lt;wordlist_entries&gt;",'Raw Metadata'!F6,"&lt;/wordlist_entries&gt;")</f>
        <v>&lt;wordlist_entries&gt;42 - 67&lt;/wordlist_entries&gt;</v>
      </c>
      <c r="T5" s="1" t="str">
        <f>CONCATENATE("&lt;image_tif&gt;",'Raw Metadata'!I6,"&lt;/image_tif&gt;")</f>
        <v>&lt;image_tif&gt;mnw_word-list_1981_02.tif&lt;/image_tif&gt;</v>
      </c>
      <c r="U5" s="1" t="str">
        <f>CONCATENATE("&lt;image_tif2&gt;",'Raw Metadata'!J6,"&lt;/image_tif2&gt;")</f>
        <v>&lt;image_tif2&gt;mnw_word-list_1981_03.tif&lt;/image_tif2&gt;</v>
      </c>
      <c r="V5" s="1" t="str">
        <f>CONCATENATE("&lt;image_jpg&gt;",'Raw Metadata'!G6,"&lt;/image_jpg&gt;")</f>
        <v>&lt;image_jpg&gt;mnw_word-list_1981_02.jpg&lt;/image_jpg&gt;</v>
      </c>
      <c r="W5" s="1" t="str">
        <f>CONCATENATE("&lt;image_jpg2&gt;",'Raw Metadata'!H6,"&lt;/image_jpg2&gt;")</f>
        <v>&lt;image_jpg2&gt;mnw_word-list_1981_03.jpg&lt;/image_jpg2&gt;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&lt;details&gt;mnw_record_details.html#3&lt;/details&gt;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&lt;wordlist_no_repetition&gt;&lt;/wordlist_no_repetition&gt;</v>
      </c>
      <c r="AC5" s="1" t="str">
        <f>CONCATENATE("&lt;link_within_wordlist&gt;",'Raw Metadata'!AD6,"&lt;/link_within_wordlist&gt;")</f>
        <v>&lt;link_within_wordlist&gt;mnw_word-list_1981_01.html#42&lt;/link_within_wordlist&gt;</v>
      </c>
      <c r="AD5" s="1" t="s">
        <v>63</v>
      </c>
    </row>
    <row r="6" spans="1:30" ht="17.25">
      <c r="A6" s="1" t="s">
        <v>62</v>
      </c>
      <c r="B6" s="1" t="str">
        <f>CONCATENATE("&lt;entry&gt;",'Raw Metadata'!A7,"&lt;/entry&gt;")</f>
        <v>&lt;entry&gt;4&lt;/entry&gt;</v>
      </c>
      <c r="C6" s="1" t="str">
        <f>CONCATENATE("&lt;lang_name&gt;",'Raw Metadata'!N7,"&lt;/lang_name&gt;")</f>
        <v>&lt;lang_name&gt;Mon&lt;/lang_name&gt;</v>
      </c>
      <c r="D6" s="1" t="str">
        <f>CONCATENATE("&lt;dialect&gt;",'Raw Metadata'!U7,"&lt;/dialect&gt;")</f>
        <v>&lt;dialect&gt;Nakornchum dialect&lt;/dialect&gt;</v>
      </c>
      <c r="E6" s="1" t="str">
        <f>CONCATENATE("&lt;sil_code&gt;",'Raw Metadata'!O7,"&lt;/sil_code&gt;")</f>
        <v>&lt;sil_code&gt;mnw&lt;/sil_code&gt;</v>
      </c>
      <c r="F6" s="1" t="str">
        <f>CONCATENATE("&lt;content&gt;",'Raw Metadata'!P7,"&lt;/content&gt;")</f>
        <v>&lt;content&gt;Word List&lt;/content&gt;</v>
      </c>
      <c r="G6" s="1" t="str">
        <f>CONCATENATE("&lt;recording_location&gt;",'Raw Metadata'!Q7,"&lt;/recording_location&gt;")</f>
        <v>&lt;recording_location&gt;Linguistics Research Unit, Chulalongkorn University, Bangkok, Thailand&lt;/recording_location&gt;</v>
      </c>
      <c r="H6" s="1" t="str">
        <f>CONCATENATE("&lt;recording_date&gt;",'Raw Metadata'!R7,"&lt;/recording_date&gt;")</f>
        <v>&lt;recording_date&gt;5 November, 1986&lt;/recording_date&gt;</v>
      </c>
      <c r="I6" s="1" t="str">
        <f>CONCATENATE("&lt;fieldworkers&gt;",'Raw Metadata'!S7,"&lt;/fieldworkers&gt;")</f>
        <v>&lt;fieldworkers&gt;Theraphan L. Thongkum&lt;/fieldworkers&gt;</v>
      </c>
      <c r="J6" s="1" t="str">
        <f>CONCATENATE("&lt;origin&gt;",'Raw Metadata'!T7,"&lt;/origin&gt;")</f>
        <v>&lt;origin&gt;Speaker origin unknown&lt;/origin&gt;</v>
      </c>
      <c r="K6" s="1" t="str">
        <f>CONCATENATE("&lt;speakers&gt;",'Raw Metadata'!V7,"&lt;/speakers&gt;")</f>
        <v>&lt;speakers&gt;Mr. Nakhorn-In Khamthorn&lt;/speakers&gt;</v>
      </c>
      <c r="L6" s="1" t="str">
        <f>CONCATENATE("&lt;filename_audio&gt;",'Raw Metadata'!B7,"&lt;/filename_audio&gt;")</f>
        <v>&lt;filename_audio&gt;mnw_word-list_1986_01&lt;/filename_audio&gt;</v>
      </c>
      <c r="M6" s="1" t="str">
        <f>CONCATENATE("&lt;filename_wav&gt;",'Raw Metadata'!C7,"&lt;/filename_wav&gt;")</f>
        <v>&lt;filename_wav&gt;mnw_word-list_1986_01.wav&lt;/filename_wav&gt;</v>
      </c>
      <c r="N6" s="1" t="str">
        <f>CONCATENATE("&lt;filename_mp3&gt;",'Raw Metadata'!D7,"&lt;/filename_mp3&gt;")</f>
        <v>&lt;filename_mp3&gt;mnw_word-list_1986_01.mp3&lt;/filename_mp3&gt;</v>
      </c>
      <c r="O6" s="1" t="str">
        <f>CONCATENATE("&lt;wav_quality&gt;",'Raw Metadata'!W7,"&lt;/wav_quality&gt;")</f>
        <v>&lt;wav_quality&gt;44.1 kHz, 16-bit sound depth (bit rate=705 kbps)&lt;/wav_quality&gt;</v>
      </c>
      <c r="P6" s="1" t="str">
        <f>CONCATENATE("&lt;mp3_quality&gt;",'Raw Metadata'!X7,"&lt;/mp3_quality&gt;")</f>
        <v>&lt;mp3_quality&gt;56 kbps&lt;/mp3_quality&gt;</v>
      </c>
      <c r="Q6" s="1" t="str">
        <f>CONCATENATE("&lt;original_medium&gt;",'Raw Metadata'!Y7,"&lt;/original_medium&gt;")</f>
        <v>&lt;original_medium&gt;Reel Tape, Cassette Tape&lt;/original_medium&gt;</v>
      </c>
      <c r="R6" s="1" t="str">
        <f>CONCATENATE("&lt;wordlist&gt;",'Raw Metadata'!E7,"&lt;/wordlist&gt;")</f>
        <v>&lt;wordlist&gt;mnw_word-list_1986_01.html&lt;/wordlist&gt;</v>
      </c>
      <c r="S6" s="1" t="str">
        <f>CONCATENATE("&lt;wordlist_entries&gt;",'Raw Metadata'!F7,"&lt;/wordlist_entries&gt;")</f>
        <v>&lt;wordlist_entries&gt;1 - 232&lt;/wordlist_entries&gt;</v>
      </c>
      <c r="T6" s="1" t="str">
        <f>CONCATENATE("&lt;image_tif&gt;",'Raw Metadata'!I7,"&lt;/image_tif&gt;")</f>
        <v>&lt;image_tif&gt;mnw_word-list_1986_01.tif&lt;/image_tif&gt;</v>
      </c>
      <c r="U6" s="1" t="str">
        <f>CONCATENATE("&lt;image_tif2&gt;",'Raw Metadata'!J7,"&lt;/image_tif2&gt;")</f>
        <v>&lt;image_tif2&gt;mnw_word-list_1986_02.tif&lt;/image_tif2&gt;</v>
      </c>
      <c r="V6" s="1" t="str">
        <f>CONCATENATE("&lt;image_jpg&gt;",'Raw Metadata'!G7,"&lt;/image_jpg&gt;")</f>
        <v>&lt;image_jpg&gt;mnw_word-list_1986_01.jpg&lt;/image_jpg&gt;</v>
      </c>
      <c r="W6" s="1" t="str">
        <f>CONCATENATE("&lt;image_jpg2&gt;",'Raw Metadata'!H7,"&lt;/image_jpg2&gt;")</f>
        <v>&lt;image_jpg2&gt;mnw_word-list_1986_02.jpg&lt;/image_jpg2&gt;</v>
      </c>
      <c r="X6" s="1" t="str">
        <f>CONCATENATE("&lt;tif_quality&gt;",'Raw Metadata'!K7,"&lt;/tif_quality&gt;")</f>
        <v>&lt;tif_quality&gt;300 dpi&lt;/tif_quality&gt;</v>
      </c>
      <c r="Y6" s="1" t="str">
        <f>CONCATENATE("&lt;jpg_quality&gt;",'Raw Metadata'!L7,"&lt;/jpg_quality&gt;")</f>
        <v>&lt;jpg_quality&gt;300 dpi&lt;/jpg_quality&gt;</v>
      </c>
      <c r="Z6" s="1" t="str">
        <f>CONCATENATE("&lt;details&gt;",'Raw Metadata'!M7,"&lt;/details&gt;")</f>
        <v>&lt;details&gt;mnw_record_details.html#4&lt;/details&gt;</v>
      </c>
      <c r="AA6" s="1" t="str">
        <f>CONCATENATE("&lt;rights&gt;",'Raw Metadata'!Z7,"&lt;/rights&gt;")</f>
        <v>&lt;rights&gt;This work is licensed under a Creative Commons license, available for viewing at http://creativecommons.org/licenses/by-nc/2.0/&lt;/rights&gt;</v>
      </c>
      <c r="AB6" s="1" t="str">
        <f>CONCATENATE("&lt;wordlist_no_repetition&gt;",'Raw Metadata'!AB7,"&lt;/wordlist_no_repetition&gt;")</f>
        <v>&lt;wordlist_no_repetition&gt;mnw_word-list_1986_01.html&lt;/wordlist_no_repetition&gt;</v>
      </c>
      <c r="AC6" s="1" t="str">
        <f>CONCATENATE("&lt;link_within_wordlist&gt;",'Raw Metadata'!AD7,"&lt;/link_within_wordlist&gt;")</f>
        <v>&lt;link_within_wordlist&gt;mnw_word-list_1986_01.html#1&lt;/link_within_wordlist&gt;</v>
      </c>
      <c r="AD6" s="1" t="s">
        <v>63</v>
      </c>
    </row>
    <row r="7" spans="1:30" ht="17.25">
      <c r="A7" s="1" t="s">
        <v>62</v>
      </c>
      <c r="B7" s="1" t="str">
        <f>CONCATENATE("&lt;entry&gt;",'Raw Metadata'!A8,"&lt;/entry&gt;")</f>
        <v>&lt;entry&gt;5&lt;/entry&gt;</v>
      </c>
      <c r="C7" s="1" t="str">
        <f>CONCATENATE("&lt;lang_name&gt;",'Raw Metadata'!N8,"&lt;/lang_name&gt;")</f>
        <v>&lt;lang_name&gt;Mon&lt;/lang_name&gt;</v>
      </c>
      <c r="D7" s="1" t="str">
        <f>CONCATENATE("&lt;dialect&gt;",'Raw Metadata'!U8,"&lt;/dialect&gt;")</f>
        <v>&lt;dialect&gt;Nakornchum dialect&lt;/dialect&gt;</v>
      </c>
      <c r="E7" s="1" t="str">
        <f>CONCATENATE("&lt;sil_code&gt;",'Raw Metadata'!O8,"&lt;/sil_code&gt;")</f>
        <v>&lt;sil_code&gt;mnw&lt;/sil_code&gt;</v>
      </c>
      <c r="F7" s="1" t="str">
        <f>CONCATENATE("&lt;content&gt;",'Raw Metadata'!P8,"&lt;/content&gt;")</f>
        <v>&lt;content&gt;Word List&lt;/content&gt;</v>
      </c>
      <c r="G7" s="1" t="str">
        <f>CONCATENATE("&lt;recording_location&gt;",'Raw Metadata'!Q8,"&lt;/recording_location&gt;")</f>
        <v>&lt;recording_location&gt;Linguistics Research Unit, Chulalongkorn University, Bangkok, Thailand&lt;/recording_location&gt;</v>
      </c>
      <c r="H7" s="1" t="str">
        <f>CONCATENATE("&lt;recording_date&gt;",'Raw Metadata'!R8,"&lt;/recording_date&gt;")</f>
        <v>&lt;recording_date&gt;5 November, 1986&lt;/recording_date&gt;</v>
      </c>
      <c r="I7" s="1" t="str">
        <f>CONCATENATE("&lt;fieldworkers&gt;",'Raw Metadata'!S8,"&lt;/fieldworkers&gt;")</f>
        <v>&lt;fieldworkers&gt;Theraphan L. Thongkum&lt;/fieldworkers&gt;</v>
      </c>
      <c r="J7" s="1" t="str">
        <f>CONCATENATE("&lt;origin&gt;",'Raw Metadata'!T8,"&lt;/origin&gt;")</f>
        <v>&lt;origin&gt;Speaker origin unknown&lt;/origin&gt;</v>
      </c>
      <c r="K7" s="1" t="str">
        <f>CONCATENATE("&lt;speakers&gt;",'Raw Metadata'!V8,"&lt;/speakers&gt;")</f>
        <v>&lt;speakers&gt;Mr. Somphorn Ma'phon&lt;/speakers&gt;</v>
      </c>
      <c r="L7" s="1" t="str">
        <f>CONCATENATE("&lt;filename_audio&gt;",'Raw Metadata'!B8,"&lt;/filename_audio&gt;")</f>
        <v>&lt;filename_audio&gt;mnw_word-list_1986_02&lt;/filename_audio&gt;</v>
      </c>
      <c r="M7" s="1" t="str">
        <f>CONCATENATE("&lt;filename_wav&gt;",'Raw Metadata'!C8,"&lt;/filename_wav&gt;")</f>
        <v>&lt;filename_wav&gt;mnw_word-list_1986_02.wav&lt;/filename_wav&gt;</v>
      </c>
      <c r="N7" s="1" t="str">
        <f>CONCATENATE("&lt;filename_mp3&gt;",'Raw Metadata'!D8,"&lt;/filename_mp3&gt;")</f>
        <v>&lt;filename_mp3&gt;mnw_word-list_1986_02.mp3&lt;/filename_mp3&gt;</v>
      </c>
      <c r="O7" s="1" t="str">
        <f>CONCATENATE("&lt;wav_quality&gt;",'Raw Metadata'!W8,"&lt;/wav_quality&gt;")</f>
        <v>&lt;wav_quality&gt;44.1 kHz, 16-bit sound depth (bit rate=705 kbps)&lt;/wav_quality&gt;</v>
      </c>
      <c r="P7" s="1" t="str">
        <f>CONCATENATE("&lt;mp3_quality&gt;",'Raw Metadata'!X8,"&lt;/mp3_quality&gt;")</f>
        <v>&lt;mp3_quality&gt;56 kbps&lt;/mp3_quality&gt;</v>
      </c>
      <c r="Q7" s="1" t="str">
        <f>CONCATENATE("&lt;original_medium&gt;",'Raw Metadata'!Y8,"&lt;/original_medium&gt;")</f>
        <v>&lt;original_medium&gt;Reel Tape, Cassette Tape&lt;/original_medium&gt;</v>
      </c>
      <c r="R7" s="1" t="str">
        <f>CONCATENATE("&lt;wordlist&gt;",'Raw Metadata'!E8,"&lt;/wordlist&gt;")</f>
        <v>&lt;wordlist&gt;mnw_word-list_1986_01.html&lt;/wordlist&gt;</v>
      </c>
      <c r="S7" s="1" t="str">
        <f>CONCATENATE("&lt;wordlist_entries&gt;",'Raw Metadata'!F8,"&lt;/wordlist_entries&gt;")</f>
        <v>&lt;wordlist_entries&gt;1 - 232&lt;/wordlist_entries&gt;</v>
      </c>
      <c r="T7" s="1" t="str">
        <f>CONCATENATE("&lt;image_tif&gt;",'Raw Metadata'!I8,"&lt;/image_tif&gt;")</f>
        <v>&lt;image_tif&gt;mnw_word-list_1986_01.tif&lt;/image_tif&gt;</v>
      </c>
      <c r="U7" s="1" t="str">
        <f>CONCATENATE("&lt;image_tif2&gt;",'Raw Metadata'!J8,"&lt;/image_tif2&gt;")</f>
        <v>&lt;image_tif2&gt;mnw_word-list_1986_02.tif&lt;/image_tif2&gt;</v>
      </c>
      <c r="V7" s="1" t="str">
        <f>CONCATENATE("&lt;image_jpg&gt;",'Raw Metadata'!G8,"&lt;/image_jpg&gt;")</f>
        <v>&lt;image_jpg&gt;mnw_word-list_1986_01.jpg&lt;/image_jpg&gt;</v>
      </c>
      <c r="W7" s="1" t="str">
        <f>CONCATENATE("&lt;image_jpg2&gt;",'Raw Metadata'!H8,"&lt;/image_jpg2&gt;")</f>
        <v>&lt;image_jpg2&gt;mnw_word-list_1986_02.jpg&lt;/image_jpg2&gt;</v>
      </c>
      <c r="X7" s="1" t="str">
        <f>CONCATENATE("&lt;tif_quality&gt;",'Raw Metadata'!K8,"&lt;/tif_quality&gt;")</f>
        <v>&lt;tif_quality&gt;300 dpi&lt;/tif_quality&gt;</v>
      </c>
      <c r="Y7" s="1" t="str">
        <f>CONCATENATE("&lt;jpg_quality&gt;",'Raw Metadata'!L8,"&lt;/jpg_quality&gt;")</f>
        <v>&lt;jpg_quality&gt;300 dpi&lt;/jpg_quality&gt;</v>
      </c>
      <c r="Z7" s="1" t="str">
        <f>CONCATENATE("&lt;details&gt;",'Raw Metadata'!M8,"&lt;/details&gt;")</f>
        <v>&lt;details&gt;mnw_record_details.html#5&lt;/details&gt;</v>
      </c>
      <c r="AA7" s="1" t="str">
        <f>CONCATENATE("&lt;rights&gt;",'Raw Metadata'!Z8,"&lt;/rights&gt;")</f>
        <v>&lt;rights&gt;This work is licensed under a Creative Commons license, available for viewing at http://creativecommons.org/licenses/by-nc/2.0/&lt;/rights&gt;</v>
      </c>
      <c r="AB7" s="1" t="str">
        <f>CONCATENATE("&lt;wordlist_no_repetition&gt;",'Raw Metadata'!AB8,"&lt;/wordlist_no_repetition&gt;")</f>
        <v>&lt;wordlist_no_repetition&gt;&lt;/wordlist_no_repetition&gt;</v>
      </c>
      <c r="AC7" s="1" t="str">
        <f>CONCATENATE("&lt;link_within_wordlist&gt;",'Raw Metadata'!AD8,"&lt;/link_within_wordlist&gt;")</f>
        <v>&lt;link_within_wordlist&gt;mnw_word-list_1986_01.html#1&lt;/link_within_wordlist&gt;</v>
      </c>
      <c r="AD7" s="1" t="s">
        <v>63</v>
      </c>
    </row>
    <row r="8" spans="1:30" ht="17.25">
      <c r="A8" s="1" t="s">
        <v>62</v>
      </c>
      <c r="B8" s="1" t="str">
        <f>CONCATENATE("&lt;entry&gt;",'Raw Metadata'!A9,"&lt;/entry&gt;")</f>
        <v>&lt;entry&gt;6&lt;/entry&gt;</v>
      </c>
      <c r="C8" s="1" t="str">
        <f>CONCATENATE("&lt;lang_name&gt;",'Raw Metadata'!N9,"&lt;/lang_name&gt;")</f>
        <v>&lt;lang_name&gt;Mon&lt;/lang_name&gt;</v>
      </c>
      <c r="D8" s="1" t="str">
        <f>CONCATENATE("&lt;dialect&gt;",'Raw Metadata'!U9,"&lt;/dialect&gt;")</f>
        <v>&lt;dialect&gt;Nakornchum dialect&lt;/dialect&gt;</v>
      </c>
      <c r="E8" s="1" t="str">
        <f>CONCATENATE("&lt;sil_code&gt;",'Raw Metadata'!O9,"&lt;/sil_code&gt;")</f>
        <v>&lt;sil_code&gt;mnw&lt;/sil_code&gt;</v>
      </c>
      <c r="F8" s="1" t="str">
        <f>CONCATENATE("&lt;content&gt;",'Raw Metadata'!P9,"&lt;/content&gt;")</f>
        <v>&lt;content&gt;Word List&lt;/content&gt;</v>
      </c>
      <c r="G8" s="1" t="str">
        <f>CONCATENATE("&lt;recording_location&gt;",'Raw Metadata'!Q9,"&lt;/recording_location&gt;")</f>
        <v>&lt;recording_location&gt;Linguistics Research Unit, Chulalongkorn University, Bangkok, Thailand&lt;/recording_location&gt;</v>
      </c>
      <c r="H8" s="1" t="str">
        <f>CONCATENATE("&lt;recording_date&gt;",'Raw Metadata'!R9,"&lt;/recording_date&gt;")</f>
        <v>&lt;recording_date&gt;12 November, 1986&lt;/recording_date&gt;</v>
      </c>
      <c r="I8" s="1" t="str">
        <f>CONCATENATE("&lt;fieldworkers&gt;",'Raw Metadata'!S9,"&lt;/fieldworkers&gt;")</f>
        <v>&lt;fieldworkers&gt;Theraphan L. Thongkum&lt;/fieldworkers&gt;</v>
      </c>
      <c r="J8" s="1" t="str">
        <f>CONCATENATE("&lt;origin&gt;",'Raw Metadata'!T9,"&lt;/origin&gt;")</f>
        <v>&lt;origin&gt;Speaker origin unknown&lt;/origin&gt;</v>
      </c>
      <c r="K8" s="1" t="str">
        <f>CONCATENATE("&lt;speakers&gt;",'Raw Metadata'!V9,"&lt;/speakers&gt;")</f>
        <v>&lt;speakers&gt;Mr. Somnoek Thu'khrue&lt;/speakers&gt;</v>
      </c>
      <c r="L8" s="1" t="str">
        <f>CONCATENATE("&lt;filename_audio&gt;",'Raw Metadata'!B9,"&lt;/filename_audio&gt;")</f>
        <v>&lt;filename_audio&gt;mnw_word-list_1986_03&lt;/filename_audio&gt;</v>
      </c>
      <c r="M8" s="1" t="str">
        <f>CONCATENATE("&lt;filename_wav&gt;",'Raw Metadata'!C9,"&lt;/filename_wav&gt;")</f>
        <v>&lt;filename_wav&gt;mnw_word-list_1986_03.wav&lt;/filename_wav&gt;</v>
      </c>
      <c r="N8" s="1" t="str">
        <f>CONCATENATE("&lt;filename_mp3&gt;",'Raw Metadata'!D9,"&lt;/filename_mp3&gt;")</f>
        <v>&lt;filename_mp3&gt;mnw_word-list_1986_03.mp3&lt;/filename_mp3&gt;</v>
      </c>
      <c r="O8" s="1" t="str">
        <f>CONCATENATE("&lt;wav_quality&gt;",'Raw Metadata'!W9,"&lt;/wav_quality&gt;")</f>
        <v>&lt;wav_quality&gt;44.1 kHz, 16-bit sound depth (bit rate=705 kbps)&lt;/wav_quality&gt;</v>
      </c>
      <c r="P8" s="1" t="str">
        <f>CONCATENATE("&lt;mp3_quality&gt;",'Raw Metadata'!X9,"&lt;/mp3_quality&gt;")</f>
        <v>&lt;mp3_quality&gt;56 kbps&lt;/mp3_quality&gt;</v>
      </c>
      <c r="Q8" s="1" t="str">
        <f>CONCATENATE("&lt;original_medium&gt;",'Raw Metadata'!Y9,"&lt;/original_medium&gt;")</f>
        <v>&lt;original_medium&gt;Reel Tape, Cassette Tape&lt;/original_medium&gt;</v>
      </c>
      <c r="R8" s="1" t="str">
        <f>CONCATENATE("&lt;wordlist&gt;",'Raw Metadata'!E9,"&lt;/wordlist&gt;")</f>
        <v>&lt;wordlist&gt;mnw_word-list_1986_01.html&lt;/wordlist&gt;</v>
      </c>
      <c r="S8" s="1" t="str">
        <f>CONCATENATE("&lt;wordlist_entries&gt;",'Raw Metadata'!F9,"&lt;/wordlist_entries&gt;")</f>
        <v>&lt;wordlist_entries&gt;1 - 232&lt;/wordlist_entries&gt;</v>
      </c>
      <c r="T8" s="1" t="str">
        <f>CONCATENATE("&lt;image_tif&gt;",'Raw Metadata'!I9,"&lt;/image_tif&gt;")</f>
        <v>&lt;image_tif&gt;mnw_word-list_1986_01.tif&lt;/image_tif&gt;</v>
      </c>
      <c r="U8" s="1" t="str">
        <f>CONCATENATE("&lt;image_tif2&gt;",'Raw Metadata'!J9,"&lt;/image_tif2&gt;")</f>
        <v>&lt;image_tif2&gt;mnw_word-list_1986_02.tif&lt;/image_tif2&gt;</v>
      </c>
      <c r="V8" s="1" t="str">
        <f>CONCATENATE("&lt;image_jpg&gt;",'Raw Metadata'!G9,"&lt;/image_jpg&gt;")</f>
        <v>&lt;image_jpg&gt;mnw_word-list_1986_01.jpg&lt;/image_jpg&gt;</v>
      </c>
      <c r="W8" s="1" t="str">
        <f>CONCATENATE("&lt;image_jpg2&gt;",'Raw Metadata'!H9,"&lt;/image_jpg2&gt;")</f>
        <v>&lt;image_jpg2&gt;mnw_word-list_1986_02.jpg&lt;/image_jpg2&gt;</v>
      </c>
      <c r="X8" s="1" t="str">
        <f>CONCATENATE("&lt;tif_quality&gt;",'Raw Metadata'!K9,"&lt;/tif_quality&gt;")</f>
        <v>&lt;tif_quality&gt;300 dpi&lt;/tif_quality&gt;</v>
      </c>
      <c r="Y8" s="1" t="str">
        <f>CONCATENATE("&lt;jpg_quality&gt;",'Raw Metadata'!L9,"&lt;/jpg_quality&gt;")</f>
        <v>&lt;jpg_quality&gt;300 dpi&lt;/jpg_quality&gt;</v>
      </c>
      <c r="Z8" s="1" t="str">
        <f>CONCATENATE("&lt;details&gt;",'Raw Metadata'!M9,"&lt;/details&gt;")</f>
        <v>&lt;details&gt;mnw_record_details.html#6&lt;/details&gt;</v>
      </c>
      <c r="AA8" s="1" t="str">
        <f>CONCATENATE("&lt;rights&gt;",'Raw Metadata'!Z9,"&lt;/rights&gt;")</f>
        <v>&lt;rights&gt;This work is licensed under a Creative Commons license, available for viewing at http://creativecommons.org/licenses/by-nc/2.0/&lt;/rights&gt;</v>
      </c>
      <c r="AB8" s="1" t="str">
        <f>CONCATENATE("&lt;wordlist_no_repetition&gt;",'Raw Metadata'!AB9,"&lt;/wordlist_no_repetition&gt;")</f>
        <v>&lt;wordlist_no_repetition&gt;&lt;/wordlist_no_repetition&gt;</v>
      </c>
      <c r="AC8" s="1" t="str">
        <f>CONCATENATE("&lt;link_within_wordlist&gt;",'Raw Metadata'!AD9,"&lt;/link_within_wordlist&gt;")</f>
        <v>&lt;link_within_wordlist&gt;mnw_word-list_1986_01.html#1&lt;/link_within_wordlist&gt;</v>
      </c>
      <c r="AD8" s="1" t="s">
        <v>63</v>
      </c>
    </row>
    <row r="9" spans="1:30" ht="17.25">
      <c r="A9" s="1" t="s">
        <v>62</v>
      </c>
      <c r="B9" s="1" t="str">
        <f>CONCATENATE("&lt;entry&gt;",'Raw Metadata'!A10,"&lt;/entry&gt;")</f>
        <v>&lt;entry&gt;7&lt;/entry&gt;</v>
      </c>
      <c r="C9" s="1" t="str">
        <f>CONCATENATE("&lt;lang_name&gt;",'Raw Metadata'!N10,"&lt;/lang_name&gt;")</f>
        <v>&lt;lang_name&gt;Mon&lt;/lang_name&gt;</v>
      </c>
      <c r="D9" s="1" t="str">
        <f>CONCATENATE("&lt;dialect&gt;",'Raw Metadata'!U10,"&lt;/dialect&gt;")</f>
        <v>&lt;dialect&gt;Nakornchum dialect&lt;/dialect&gt;</v>
      </c>
      <c r="E9" s="1" t="str">
        <f>CONCATENATE("&lt;sil_code&gt;",'Raw Metadata'!O10,"&lt;/sil_code&gt;")</f>
        <v>&lt;sil_code&gt;mnw&lt;/sil_code&gt;</v>
      </c>
      <c r="F9" s="1" t="str">
        <f>CONCATENATE("&lt;content&gt;",'Raw Metadata'!P10,"&lt;/content&gt;")</f>
        <v>&lt;content&gt;Word List&lt;/content&gt;</v>
      </c>
      <c r="G9" s="1" t="str">
        <f>CONCATENATE("&lt;recording_location&gt;",'Raw Metadata'!Q10,"&lt;/recording_location&gt;")</f>
        <v>&lt;recording_location&gt;Linguistics Research Unit, Chulalongkorn University, Bangkok, Thailand&lt;/recording_location&gt;</v>
      </c>
      <c r="H9" s="1" t="str">
        <f>CONCATENATE("&lt;recording_date&gt;",'Raw Metadata'!R10,"&lt;/recording_date&gt;")</f>
        <v>&lt;recording_date&gt;12 November, 1986&lt;/recording_date&gt;</v>
      </c>
      <c r="I9" s="1" t="str">
        <f>CONCATENATE("&lt;fieldworkers&gt;",'Raw Metadata'!S10,"&lt;/fieldworkers&gt;")</f>
        <v>&lt;fieldworkers&gt;Theraphan L. Thongkum&lt;/fieldworkers&gt;</v>
      </c>
      <c r="J9" s="1" t="str">
        <f>CONCATENATE("&lt;origin&gt;",'Raw Metadata'!T10,"&lt;/origin&gt;")</f>
        <v>&lt;origin&gt;Speaker origin unknown&lt;/origin&gt;</v>
      </c>
      <c r="K9" s="1" t="str">
        <f>CONCATENATE("&lt;speakers&gt;",'Raw Metadata'!V10,"&lt;/speakers&gt;")</f>
        <v>&lt;speakers&gt;Mr. Chaluem Phatchuen&lt;/speakers&gt;</v>
      </c>
      <c r="L9" s="1" t="str">
        <f>CONCATENATE("&lt;filename_audio&gt;",'Raw Metadata'!B10,"&lt;/filename_audio&gt;")</f>
        <v>&lt;filename_audio&gt;mnw_word-list_1986_04&lt;/filename_audio&gt;</v>
      </c>
      <c r="M9" s="1" t="str">
        <f>CONCATENATE("&lt;filename_wav&gt;",'Raw Metadata'!C10,"&lt;/filename_wav&gt;")</f>
        <v>&lt;filename_wav&gt;mnw_word-list_1986_04.wav&lt;/filename_wav&gt;</v>
      </c>
      <c r="N9" s="1" t="str">
        <f>CONCATENATE("&lt;filename_mp3&gt;",'Raw Metadata'!D10,"&lt;/filename_mp3&gt;")</f>
        <v>&lt;filename_mp3&gt;mnw_word-list_1986_04.mp3&lt;/filename_mp3&gt;</v>
      </c>
      <c r="O9" s="1" t="str">
        <f>CONCATENATE("&lt;wav_quality&gt;",'Raw Metadata'!W10,"&lt;/wav_quality&gt;")</f>
        <v>&lt;wav_quality&gt;44.1 kHz, 16-bit sound depth (bit rate=705 kbps)&lt;/wav_quality&gt;</v>
      </c>
      <c r="P9" s="1" t="str">
        <f>CONCATENATE("&lt;mp3_quality&gt;",'Raw Metadata'!X10,"&lt;/mp3_quality&gt;")</f>
        <v>&lt;mp3_quality&gt;56 kbps&lt;/mp3_quality&gt;</v>
      </c>
      <c r="Q9" s="1" t="str">
        <f>CONCATENATE("&lt;original_medium&gt;",'Raw Metadata'!Y10,"&lt;/original_medium&gt;")</f>
        <v>&lt;original_medium&gt;Reel Tape, Cassette Tape&lt;/original_medium&gt;</v>
      </c>
      <c r="R9" s="1" t="str">
        <f>CONCATENATE("&lt;wordlist&gt;",'Raw Metadata'!E10,"&lt;/wordlist&gt;")</f>
        <v>&lt;wordlist&gt;mnw_word-list_1986_01.html&lt;/wordlist&gt;</v>
      </c>
      <c r="S9" s="1" t="str">
        <f>CONCATENATE("&lt;wordlist_entries&gt;",'Raw Metadata'!F10,"&lt;/wordlist_entries&gt;")</f>
        <v>&lt;wordlist_entries&gt;1 - 232&lt;/wordlist_entries&gt;</v>
      </c>
      <c r="T9" s="1" t="str">
        <f>CONCATENATE("&lt;image_tif&gt;",'Raw Metadata'!I10,"&lt;/image_tif&gt;")</f>
        <v>&lt;image_tif&gt;mnw_word-list_1986_01.tif&lt;/image_tif&gt;</v>
      </c>
      <c r="U9" s="1" t="str">
        <f>CONCATENATE("&lt;image_tif2&gt;",'Raw Metadata'!J10,"&lt;/image_tif2&gt;")</f>
        <v>&lt;image_tif2&gt;mnw_word-list_1986_02.tif&lt;/image_tif2&gt;</v>
      </c>
      <c r="V9" s="1" t="str">
        <f>CONCATENATE("&lt;image_jpg&gt;",'Raw Metadata'!G10,"&lt;/image_jpg&gt;")</f>
        <v>&lt;image_jpg&gt;mnw_word-list_1986_01.jpg&lt;/image_jpg&gt;</v>
      </c>
      <c r="W9" s="1" t="str">
        <f>CONCATENATE("&lt;image_jpg2&gt;",'Raw Metadata'!H10,"&lt;/image_jpg2&gt;")</f>
        <v>&lt;image_jpg2&gt;mnw_word-list_1986_02.jpg&lt;/image_jpg2&gt;</v>
      </c>
      <c r="X9" s="1" t="str">
        <f>CONCATENATE("&lt;tif_quality&gt;",'Raw Metadata'!K10,"&lt;/tif_quality&gt;")</f>
        <v>&lt;tif_quality&gt;300 dpi&lt;/tif_quality&gt;</v>
      </c>
      <c r="Y9" s="1" t="str">
        <f>CONCATENATE("&lt;jpg_quality&gt;",'Raw Metadata'!L10,"&lt;/jpg_quality&gt;")</f>
        <v>&lt;jpg_quality&gt;300 dpi&lt;/jpg_quality&gt;</v>
      </c>
      <c r="Z9" s="1" t="str">
        <f>CONCATENATE("&lt;details&gt;",'Raw Metadata'!M10,"&lt;/details&gt;")</f>
        <v>&lt;details&gt;mnw_record_details.html#7&lt;/details&gt;</v>
      </c>
      <c r="AA9" s="1" t="str">
        <f>CONCATENATE("&lt;rights&gt;",'Raw Metadata'!Z10,"&lt;/rights&gt;")</f>
        <v>&lt;rights&gt;This work is licensed under a Creative Commons license, available for viewing at http://creativecommons.org/licenses/by-nc/2.0/&lt;/rights&gt;</v>
      </c>
      <c r="AB9" s="1" t="str">
        <f>CONCATENATE("&lt;wordlist_no_repetition&gt;",'Raw Metadata'!AB10,"&lt;/wordlist_no_repetition&gt;")</f>
        <v>&lt;wordlist_no_repetition&gt;&lt;/wordlist_no_repetition&gt;</v>
      </c>
      <c r="AC9" s="1" t="str">
        <f>CONCATENATE("&lt;link_within_wordlist&gt;",'Raw Metadata'!AD10,"&lt;/link_within_wordlist&gt;")</f>
        <v>&lt;link_within_wordlist&gt;mnw_word-list_1986_01.html#1&lt;/link_within_wordlist&gt;</v>
      </c>
      <c r="AD9" s="1" t="s">
        <v>63</v>
      </c>
    </row>
    <row r="10" spans="1:30" ht="17.25">
      <c r="A10" s="1" t="s">
        <v>62</v>
      </c>
      <c r="B10" s="1" t="str">
        <f>CONCATENATE("&lt;entry&gt;",'Raw Metadata'!A11,"&lt;/entry&gt;")</f>
        <v>&lt;entry&gt;8&lt;/entry&gt;</v>
      </c>
      <c r="C10" s="1" t="str">
        <f>CONCATENATE("&lt;lang_name&gt;",'Raw Metadata'!N11,"&lt;/lang_name&gt;")</f>
        <v>&lt;lang_name&gt;Mon&lt;/lang_name&gt;</v>
      </c>
      <c r="D10" s="1" t="str">
        <f>CONCATENATE("&lt;dialect&gt;",'Raw Metadata'!U11,"&lt;/dialect&gt;")</f>
        <v>&lt;dialect&gt;Nakornchum dialect&lt;/dialect&gt;</v>
      </c>
      <c r="E10" s="1" t="str">
        <f>CONCATENATE("&lt;sil_code&gt;",'Raw Metadata'!O11,"&lt;/sil_code&gt;")</f>
        <v>&lt;sil_code&gt;mnw&lt;/sil_code&gt;</v>
      </c>
      <c r="F10" s="1" t="str">
        <f>CONCATENATE("&lt;content&gt;",'Raw Metadata'!P11,"&lt;/content&gt;")</f>
        <v>&lt;content&gt;Word List&lt;/content&gt;</v>
      </c>
      <c r="G10" s="1" t="str">
        <f>CONCATENATE("&lt;recording_location&gt;",'Raw Metadata'!Q11,"&lt;/recording_location&gt;")</f>
        <v>&lt;recording_location&gt;Linguistics Research Unit, Chulalongkorn University, Bangkok, Thailand&lt;/recording_location&gt;</v>
      </c>
      <c r="H10" s="1" t="str">
        <f>CONCATENATE("&lt;recording_date&gt;",'Raw Metadata'!R11,"&lt;/recording_date&gt;")</f>
        <v>&lt;recording_date&gt;12 November, 1986&lt;/recording_date&gt;</v>
      </c>
      <c r="I10" s="1" t="str">
        <f>CONCATENATE("&lt;fieldworkers&gt;",'Raw Metadata'!S11,"&lt;/fieldworkers&gt;")</f>
        <v>&lt;fieldworkers&gt;Theraphan L. Thongkum&lt;/fieldworkers&gt;</v>
      </c>
      <c r="J10" s="1" t="str">
        <f>CONCATENATE("&lt;origin&gt;",'Raw Metadata'!T11,"&lt;/origin&gt;")</f>
        <v>&lt;origin&gt;Speaker origin unknown&lt;/origin&gt;</v>
      </c>
      <c r="K10" s="1" t="str">
        <f>CONCATENATE("&lt;speakers&gt;",'Raw Metadata'!V11,"&lt;/speakers&gt;")</f>
        <v>&lt;speakers&gt;Mrs. Thuan Bunnop&lt;/speakers&gt;</v>
      </c>
      <c r="L10" s="1" t="str">
        <f>CONCATENATE("&lt;filename_audio&gt;",'Raw Metadata'!B11,"&lt;/filename_audio&gt;")</f>
        <v>&lt;filename_audio&gt;mnw_word-list_1986_05&lt;/filename_audio&gt;</v>
      </c>
      <c r="M10" s="1" t="str">
        <f>CONCATENATE("&lt;filename_wav&gt;",'Raw Metadata'!C11,"&lt;/filename_wav&gt;")</f>
        <v>&lt;filename_wav&gt;mnw_word-list_1986_05.wav&lt;/filename_wav&gt;</v>
      </c>
      <c r="N10" s="1" t="str">
        <f>CONCATENATE("&lt;filename_mp3&gt;",'Raw Metadata'!D11,"&lt;/filename_mp3&gt;")</f>
        <v>&lt;filename_mp3&gt;mnw_word-list_1986_05.mp3&lt;/filename_mp3&gt;</v>
      </c>
      <c r="O10" s="1" t="str">
        <f>CONCATENATE("&lt;wav_quality&gt;",'Raw Metadata'!W11,"&lt;/wav_quality&gt;")</f>
        <v>&lt;wav_quality&gt;44.1 kHz, 16-bit sound depth (bit rate=705 kbps)&lt;/wav_quality&gt;</v>
      </c>
      <c r="P10" s="1" t="str">
        <f>CONCATENATE("&lt;mp3_quality&gt;",'Raw Metadata'!X11,"&lt;/mp3_quality&gt;")</f>
        <v>&lt;mp3_quality&gt;56 kbps&lt;/mp3_quality&gt;</v>
      </c>
      <c r="Q10" s="1" t="str">
        <f>CONCATENATE("&lt;original_medium&gt;",'Raw Metadata'!Y11,"&lt;/original_medium&gt;")</f>
        <v>&lt;original_medium&gt;Reel Tape, Cassette Tape&lt;/original_medium&gt;</v>
      </c>
      <c r="R10" s="1" t="str">
        <f>CONCATENATE("&lt;wordlist&gt;",'Raw Metadata'!E11,"&lt;/wordlist&gt;")</f>
        <v>&lt;wordlist&gt;mnw_word-list_1986_01.html&lt;/wordlist&gt;</v>
      </c>
      <c r="S10" s="1" t="str">
        <f>CONCATENATE("&lt;wordlist_entries&gt;",'Raw Metadata'!F11,"&lt;/wordlist_entries&gt;")</f>
        <v>&lt;wordlist_entries&gt;1 - 232&lt;/wordlist_entries&gt;</v>
      </c>
      <c r="T10" s="1" t="str">
        <f>CONCATENATE("&lt;image_tif&gt;",'Raw Metadata'!I11,"&lt;/image_tif&gt;")</f>
        <v>&lt;image_tif&gt;mnw_word-list_1986_01.tif&lt;/image_tif&gt;</v>
      </c>
      <c r="U10" s="1" t="str">
        <f>CONCATENATE("&lt;image_tif2&gt;",'Raw Metadata'!J11,"&lt;/image_tif2&gt;")</f>
        <v>&lt;image_tif2&gt;mnw_word-list_1986_02.tif&lt;/image_tif2&gt;</v>
      </c>
      <c r="V10" s="1" t="str">
        <f>CONCATENATE("&lt;image_jpg&gt;",'Raw Metadata'!G11,"&lt;/image_jpg&gt;")</f>
        <v>&lt;image_jpg&gt;mnw_word-list_1986_01.jpg&lt;/image_jpg&gt;</v>
      </c>
      <c r="W10" s="1" t="str">
        <f>CONCATENATE("&lt;image_jpg2&gt;",'Raw Metadata'!H11,"&lt;/image_jpg2&gt;")</f>
        <v>&lt;image_jpg2&gt;mnw_word-list_1986_02.jpg&lt;/image_jpg2&gt;</v>
      </c>
      <c r="X10" s="1" t="str">
        <f>CONCATENATE("&lt;tif_quality&gt;",'Raw Metadata'!K11,"&lt;/tif_quality&gt;")</f>
        <v>&lt;tif_quality&gt;300 dpi&lt;/tif_quality&gt;</v>
      </c>
      <c r="Y10" s="1" t="str">
        <f>CONCATENATE("&lt;jpg_quality&gt;",'Raw Metadata'!L11,"&lt;/jpg_quality&gt;")</f>
        <v>&lt;jpg_quality&gt;300 dpi&lt;/jpg_quality&gt;</v>
      </c>
      <c r="Z10" s="1" t="str">
        <f>CONCATENATE("&lt;details&gt;",'Raw Metadata'!M11,"&lt;/details&gt;")</f>
        <v>&lt;details&gt;mnw_record_details.html#8&lt;/details&gt;</v>
      </c>
      <c r="AA10" s="1" t="str">
        <f>CONCATENATE("&lt;rights&gt;",'Raw Metadata'!Z11,"&lt;/rights&gt;")</f>
        <v>&lt;rights&gt;This work is licensed under a Creative Commons license, available for viewing at http://creativecommons.org/licenses/by-nc/2.0/&lt;/rights&gt;</v>
      </c>
      <c r="AB10" s="1" t="str">
        <f>CONCATENATE("&lt;wordlist_no_repetition&gt;",'Raw Metadata'!AB11,"&lt;/wordlist_no_repetition&gt;")</f>
        <v>&lt;wordlist_no_repetition&gt;&lt;/wordlist_no_repetition&gt;</v>
      </c>
      <c r="AC10" s="1" t="str">
        <f>CONCATENATE("&lt;link_within_wordlist&gt;",'Raw Metadata'!AD11,"&lt;/link_within_wordlist&gt;")</f>
        <v>&lt;link_within_wordlist&gt;mnw_word-list_1986_01.html#1&lt;/link_within_wordlist&gt;</v>
      </c>
      <c r="AD10" s="1" t="s">
        <v>63</v>
      </c>
    </row>
    <row r="11" spans="1:30" ht="17.25">
      <c r="A11" s="1" t="s">
        <v>62</v>
      </c>
      <c r="B11" s="1" t="str">
        <f>CONCATENATE("&lt;entry&gt;",'Raw Metadata'!A12,"&lt;/entry&gt;")</f>
        <v>&lt;entry&gt;9&lt;/entry&gt;</v>
      </c>
      <c r="C11" s="1" t="str">
        <f>CONCATENATE("&lt;lang_name&gt;",'Raw Metadata'!N12,"&lt;/lang_name&gt;")</f>
        <v>&lt;lang_name&gt;Mon&lt;/lang_name&gt;</v>
      </c>
      <c r="D11" s="1" t="str">
        <f>CONCATENATE("&lt;dialect&gt;",'Raw Metadata'!U12,"&lt;/dialect&gt;")</f>
        <v>&lt;dialect&gt;Nakornchum dialect&lt;/dialect&gt;</v>
      </c>
      <c r="E11" s="1" t="str">
        <f>CONCATENATE("&lt;sil_code&gt;",'Raw Metadata'!O12,"&lt;/sil_code&gt;")</f>
        <v>&lt;sil_code&gt;mnw&lt;/sil_code&gt;</v>
      </c>
      <c r="F11" s="1" t="str">
        <f>CONCATENATE("&lt;content&gt;",'Raw Metadata'!P12,"&lt;/content&gt;")</f>
        <v>&lt;content&gt;Word List&lt;/content&gt;</v>
      </c>
      <c r="G11" s="1" t="str">
        <f>CONCATENATE("&lt;recording_location&gt;",'Raw Metadata'!Q12,"&lt;/recording_location&gt;")</f>
        <v>&lt;recording_location&gt;Linguistics Research Unit, Chulalongkorn University, Bangkok, Thailand&lt;/recording_location&gt;</v>
      </c>
      <c r="H11" s="1" t="str">
        <f>CONCATENATE("&lt;recording_date&gt;",'Raw Metadata'!R12,"&lt;/recording_date&gt;")</f>
        <v>&lt;recording_date&gt;12 November, 1986&lt;/recording_date&gt;</v>
      </c>
      <c r="I11" s="1" t="str">
        <f>CONCATENATE("&lt;fieldworkers&gt;",'Raw Metadata'!S12,"&lt;/fieldworkers&gt;")</f>
        <v>&lt;fieldworkers&gt;Theraphan L. Thongkum&lt;/fieldworkers&gt;</v>
      </c>
      <c r="J11" s="1" t="str">
        <f>CONCATENATE("&lt;origin&gt;",'Raw Metadata'!T12,"&lt;/origin&gt;")</f>
        <v>&lt;origin&gt;Speaker origin unknown&lt;/origin&gt;</v>
      </c>
      <c r="K11" s="1" t="str">
        <f>CONCATENATE("&lt;speakers&gt;",'Raw Metadata'!V12,"&lt;/speakers&gt;")</f>
        <v>&lt;speakers&gt;Mrs. Jamnong Iam-Ame&lt;/speakers&gt;</v>
      </c>
      <c r="L11" s="1" t="str">
        <f>CONCATENATE("&lt;filename_audio&gt;",'Raw Metadata'!B12,"&lt;/filename_audio&gt;")</f>
        <v>&lt;filename_audio&gt;mnw_word-list_1986_06&lt;/filename_audio&gt;</v>
      </c>
      <c r="M11" s="1" t="str">
        <f>CONCATENATE("&lt;filename_wav&gt;",'Raw Metadata'!C12,"&lt;/filename_wav&gt;")</f>
        <v>&lt;filename_wav&gt;mnw_word-list_1986_06.wav&lt;/filename_wav&gt;</v>
      </c>
      <c r="N11" s="1" t="str">
        <f>CONCATENATE("&lt;filename_mp3&gt;",'Raw Metadata'!D12,"&lt;/filename_mp3&gt;")</f>
        <v>&lt;filename_mp3&gt;mnw_word-list_1986_06.mp3&lt;/filename_mp3&gt;</v>
      </c>
      <c r="O11" s="1" t="str">
        <f>CONCATENATE("&lt;wav_quality&gt;",'Raw Metadata'!W12,"&lt;/wav_quality&gt;")</f>
        <v>&lt;wav_quality&gt;44.1 kHz, 16-bit sound depth (bit rate=705 kbps)&lt;/wav_quality&gt;</v>
      </c>
      <c r="P11" s="1" t="str">
        <f>CONCATENATE("&lt;mp3_quality&gt;",'Raw Metadata'!X12,"&lt;/mp3_quality&gt;")</f>
        <v>&lt;mp3_quality&gt;56 kbps&lt;/mp3_quality&gt;</v>
      </c>
      <c r="Q11" s="1" t="str">
        <f>CONCATENATE("&lt;original_medium&gt;",'Raw Metadata'!Y12,"&lt;/original_medium&gt;")</f>
        <v>&lt;original_medium&gt;Reel Tape, Cassette Tape&lt;/original_medium&gt;</v>
      </c>
      <c r="R11" s="1" t="str">
        <f>CONCATENATE("&lt;wordlist&gt;",'Raw Metadata'!E12,"&lt;/wordlist&gt;")</f>
        <v>&lt;wordlist&gt;mnw_word-list_1986_01.html&lt;/wordlist&gt;</v>
      </c>
      <c r="S11" s="1" t="str">
        <f>CONCATENATE("&lt;wordlist_entries&gt;",'Raw Metadata'!F12,"&lt;/wordlist_entries&gt;")</f>
        <v>&lt;wordlist_entries&gt;1 - 232&lt;/wordlist_entries&gt;</v>
      </c>
      <c r="T11" s="1" t="str">
        <f>CONCATENATE("&lt;image_tif&gt;",'Raw Metadata'!I12,"&lt;/image_tif&gt;")</f>
        <v>&lt;image_tif&gt;mnw_word-list_1986_01.tif&lt;/image_tif&gt;</v>
      </c>
      <c r="U11" s="1" t="str">
        <f>CONCATENATE("&lt;image_tif2&gt;",'Raw Metadata'!J12,"&lt;/image_tif2&gt;")</f>
        <v>&lt;image_tif2&gt;mnw_word-list_1986_02.tif&lt;/image_tif2&gt;</v>
      </c>
      <c r="V11" s="1" t="str">
        <f>CONCATENATE("&lt;image_jpg&gt;",'Raw Metadata'!G12,"&lt;/image_jpg&gt;")</f>
        <v>&lt;image_jpg&gt;mnw_word-list_1986_01.jpg&lt;/image_jpg&gt;</v>
      </c>
      <c r="W11" s="1" t="str">
        <f>CONCATENATE("&lt;image_jpg2&gt;",'Raw Metadata'!H12,"&lt;/image_jpg2&gt;")</f>
        <v>&lt;image_jpg2&gt;mnw_word-list_1986_02.jpg&lt;/image_jpg2&gt;</v>
      </c>
      <c r="X11" s="1" t="str">
        <f>CONCATENATE("&lt;tif_quality&gt;",'Raw Metadata'!K12,"&lt;/tif_quality&gt;")</f>
        <v>&lt;tif_quality&gt;300 dpi&lt;/tif_quality&gt;</v>
      </c>
      <c r="Y11" s="1" t="str">
        <f>CONCATENATE("&lt;jpg_quality&gt;",'Raw Metadata'!L12,"&lt;/jpg_quality&gt;")</f>
        <v>&lt;jpg_quality&gt;300 dpi&lt;/jpg_quality&gt;</v>
      </c>
      <c r="Z11" s="1" t="str">
        <f>CONCATENATE("&lt;details&gt;",'Raw Metadata'!M12,"&lt;/details&gt;")</f>
        <v>&lt;details&gt;mnw_record_details.html#9&lt;/details&gt;</v>
      </c>
      <c r="AA11" s="1" t="str">
        <f>CONCATENATE("&lt;rights&gt;",'Raw Metadata'!Z12,"&lt;/rights&gt;")</f>
        <v>&lt;rights&gt;This work is licensed under a Creative Commons license, available for viewing at http://creativecommons.org/licenses/by-nc/2.0/&lt;/rights&gt;</v>
      </c>
      <c r="AB11" s="1" t="str">
        <f>CONCATENATE("&lt;wordlist_no_repetition&gt;",'Raw Metadata'!AB12,"&lt;/wordlist_no_repetition&gt;")</f>
        <v>&lt;wordlist_no_repetition&gt;&lt;/wordlist_no_repetition&gt;</v>
      </c>
      <c r="AC11" s="1" t="str">
        <f>CONCATENATE("&lt;link_within_wordlist&gt;",'Raw Metadata'!AD12,"&lt;/link_within_wordlist&gt;")</f>
        <v>&lt;link_within_wordlist&gt;mnw_word-list_1986_01.html#1&lt;/link_within_wordlist&gt;</v>
      </c>
      <c r="AD11" s="1" t="s">
        <v>63</v>
      </c>
    </row>
    <row r="12" spans="1:30" ht="17.25">
      <c r="A12" s="1" t="s">
        <v>62</v>
      </c>
      <c r="B12" s="1" t="str">
        <f>CONCATENATE("&lt;entry&gt;",'Raw Metadata'!A13,"&lt;/entry&gt;")</f>
        <v>&lt;entry&gt;10&lt;/entry&gt;</v>
      </c>
      <c r="C12" s="1" t="str">
        <f>CONCATENATE("&lt;lang_name&gt;",'Raw Metadata'!N13,"&lt;/lang_name&gt;")</f>
        <v>&lt;lang_name&gt;Mon&lt;/lang_name&gt;</v>
      </c>
      <c r="D12" s="1" t="str">
        <f>CONCATENATE("&lt;dialect&gt;",'Raw Metadata'!U13,"&lt;/dialect&gt;")</f>
        <v>&lt;dialect&gt;Nakornchum dialect&lt;/dialect&gt;</v>
      </c>
      <c r="E12" s="1" t="str">
        <f>CONCATENATE("&lt;sil_code&gt;",'Raw Metadata'!O13,"&lt;/sil_code&gt;")</f>
        <v>&lt;sil_code&gt;mnw&lt;/sil_code&gt;</v>
      </c>
      <c r="F12" s="1" t="str">
        <f>CONCATENATE("&lt;content&gt;",'Raw Metadata'!P13,"&lt;/content&gt;")</f>
        <v>&lt;content&gt;Word List&lt;/content&gt;</v>
      </c>
      <c r="G12" s="1" t="str">
        <f>CONCATENATE("&lt;recording_location&gt;",'Raw Metadata'!Q13,"&lt;/recording_location&gt;")</f>
        <v>&lt;recording_location&gt;Linguistics Research Unit, Chulalongkorn University, Bangkok, Thailand&lt;/recording_location&gt;</v>
      </c>
      <c r="H12" s="1" t="str">
        <f>CONCATENATE("&lt;recording_date&gt;",'Raw Metadata'!R13,"&lt;/recording_date&gt;")</f>
        <v>&lt;recording_date&gt;12 November, 1986&lt;/recording_date&gt;</v>
      </c>
      <c r="I12" s="1" t="str">
        <f>CONCATENATE("&lt;fieldworkers&gt;",'Raw Metadata'!S13,"&lt;/fieldworkers&gt;")</f>
        <v>&lt;fieldworkers&gt;Theraphan L. Thongkum&lt;/fieldworkers&gt;</v>
      </c>
      <c r="J12" s="1" t="str">
        <f>CONCATENATE("&lt;origin&gt;",'Raw Metadata'!T13,"&lt;/origin&gt;")</f>
        <v>&lt;origin&gt;Speaker origin unknown&lt;/origin&gt;</v>
      </c>
      <c r="K12" s="1" t="str">
        <f>CONCATENATE("&lt;speakers&gt;",'Raw Metadata'!V13,"&lt;/speakers&gt;")</f>
        <v>&lt;speakers&gt;Mr. Sutjai Phatchuen&lt;/speakers&gt;</v>
      </c>
      <c r="L12" s="1" t="str">
        <f>CONCATENATE("&lt;filename_audio&gt;",'Raw Metadata'!B13,"&lt;/filename_audio&gt;")</f>
        <v>&lt;filename_audio&gt;mnw_word-list_1986_07&lt;/filename_audio&gt;</v>
      </c>
      <c r="M12" s="1" t="str">
        <f>CONCATENATE("&lt;filename_wav&gt;",'Raw Metadata'!C13,"&lt;/filename_wav&gt;")</f>
        <v>&lt;filename_wav&gt;mnw_word-list_1986_07.wav&lt;/filename_wav&gt;</v>
      </c>
      <c r="N12" s="1" t="str">
        <f>CONCATENATE("&lt;filename_mp3&gt;",'Raw Metadata'!D13,"&lt;/filename_mp3&gt;")</f>
        <v>&lt;filename_mp3&gt;mnw_word-list_1986_07.mp3&lt;/filename_mp3&gt;</v>
      </c>
      <c r="O12" s="1" t="str">
        <f>CONCATENATE("&lt;wav_quality&gt;",'Raw Metadata'!W13,"&lt;/wav_quality&gt;")</f>
        <v>&lt;wav_quality&gt;44.1 kHz, 16-bit sound depth (bit rate=705 kbps)&lt;/wav_quality&gt;</v>
      </c>
      <c r="P12" s="1" t="str">
        <f>CONCATENATE("&lt;mp3_quality&gt;",'Raw Metadata'!X13,"&lt;/mp3_quality&gt;")</f>
        <v>&lt;mp3_quality&gt;56 kbps&lt;/mp3_quality&gt;</v>
      </c>
      <c r="Q12" s="1" t="str">
        <f>CONCATENATE("&lt;original_medium&gt;",'Raw Metadata'!Y13,"&lt;/original_medium&gt;")</f>
        <v>&lt;original_medium&gt;Reel Tape, Cassette Tape&lt;/original_medium&gt;</v>
      </c>
      <c r="R12" s="1" t="str">
        <f>CONCATENATE("&lt;wordlist&gt;",'Raw Metadata'!E13,"&lt;/wordlist&gt;")</f>
        <v>&lt;wordlist&gt;mnw_word-list_1986_01.html&lt;/wordlist&gt;</v>
      </c>
      <c r="S12" s="1" t="str">
        <f>CONCATENATE("&lt;wordlist_entries&gt;",'Raw Metadata'!F13,"&lt;/wordlist_entries&gt;")</f>
        <v>&lt;wordlist_entries&gt;1 - 232&lt;/wordlist_entries&gt;</v>
      </c>
      <c r="T12" s="1" t="str">
        <f>CONCATENATE("&lt;image_tif&gt;",'Raw Metadata'!I13,"&lt;/image_tif&gt;")</f>
        <v>&lt;image_tif&gt;mnw_word-list_1986_01.tif&lt;/image_tif&gt;</v>
      </c>
      <c r="U12" s="1" t="str">
        <f>CONCATENATE("&lt;image_tif2&gt;",'Raw Metadata'!J13,"&lt;/image_tif2&gt;")</f>
        <v>&lt;image_tif2&gt;mnw_word-list_1986_02.tif&lt;/image_tif2&gt;</v>
      </c>
      <c r="V12" s="1" t="str">
        <f>CONCATENATE("&lt;image_jpg&gt;",'Raw Metadata'!G13,"&lt;/image_jpg&gt;")</f>
        <v>&lt;image_jpg&gt;mnw_word-list_1986_01.jpg&lt;/image_jpg&gt;</v>
      </c>
      <c r="W12" s="1" t="str">
        <f>CONCATENATE("&lt;image_jpg2&gt;",'Raw Metadata'!H13,"&lt;/image_jpg2&gt;")</f>
        <v>&lt;image_jpg2&gt;mnw_word-list_1986_02.jpg&lt;/image_jpg2&gt;</v>
      </c>
      <c r="X12" s="1" t="str">
        <f>CONCATENATE("&lt;tif_quality&gt;",'Raw Metadata'!K13,"&lt;/tif_quality&gt;")</f>
        <v>&lt;tif_quality&gt;300 dpi&lt;/tif_quality&gt;</v>
      </c>
      <c r="Y12" s="1" t="str">
        <f>CONCATENATE("&lt;jpg_quality&gt;",'Raw Metadata'!L13,"&lt;/jpg_quality&gt;")</f>
        <v>&lt;jpg_quality&gt;300 dpi&lt;/jpg_quality&gt;</v>
      </c>
      <c r="Z12" s="1" t="str">
        <f>CONCATENATE("&lt;details&gt;",'Raw Metadata'!M13,"&lt;/details&gt;")</f>
        <v>&lt;details&gt;mnw_record_details.html#10&lt;/details&gt;</v>
      </c>
      <c r="AA12" s="1" t="str">
        <f>CONCATENATE("&lt;rights&gt;",'Raw Metadata'!Z13,"&lt;/rights&gt;")</f>
        <v>&lt;rights&gt;This work is licensed under a Creative Commons license, available for viewing at http://creativecommons.org/licenses/by-nc/2.0/&lt;/rights&gt;</v>
      </c>
      <c r="AB12" s="1" t="str">
        <f>CONCATENATE("&lt;wordlist_no_repetition&gt;",'Raw Metadata'!AB13,"&lt;/wordlist_no_repetition&gt;")</f>
        <v>&lt;wordlist_no_repetition&gt;&lt;/wordlist_no_repetition&gt;</v>
      </c>
      <c r="AC12" s="1" t="str">
        <f>CONCATENATE("&lt;link_within_wordlist&gt;",'Raw Metadata'!AD13,"&lt;/link_within_wordlist&gt;")</f>
        <v>&lt;link_within_wordlist&gt;mnw_word-list_1986_01.html#1&lt;/link_within_wordlist&gt;</v>
      </c>
      <c r="AD12" s="1" t="s">
        <v>63</v>
      </c>
    </row>
    <row r="13" spans="1:30" ht="17.25">
      <c r="A13" s="1" t="s">
        <v>62</v>
      </c>
      <c r="B13" s="1" t="str">
        <f>CONCATENATE("&lt;entry&gt;",'Raw Metadata'!A14,"&lt;/entry&gt;")</f>
        <v>&lt;entry&gt;11&lt;/entry&gt;</v>
      </c>
      <c r="C13" s="1" t="str">
        <f>CONCATENATE("&lt;lang_name&gt;",'Raw Metadata'!N14,"&lt;/lang_name&gt;")</f>
        <v>&lt;lang_name&gt;Mon&lt;/lang_name&gt;</v>
      </c>
      <c r="D13" s="1" t="str">
        <f>CONCATENATE("&lt;dialect&gt;",'Raw Metadata'!U14,"&lt;/dialect&gt;")</f>
        <v>&lt;dialect&gt;Nakornchum dialect&lt;/dialect&gt;</v>
      </c>
      <c r="E13" s="1" t="str">
        <f>CONCATENATE("&lt;sil_code&gt;",'Raw Metadata'!O14,"&lt;/sil_code&gt;")</f>
        <v>&lt;sil_code&gt;mnw&lt;/sil_code&gt;</v>
      </c>
      <c r="F13" s="1" t="str">
        <f>CONCATENATE("&lt;content&gt;",'Raw Metadata'!P14,"&lt;/content&gt;")</f>
        <v>&lt;content&gt;Word List&lt;/content&gt;</v>
      </c>
      <c r="G13" s="1" t="str">
        <f>CONCATENATE("&lt;recording_location&gt;",'Raw Metadata'!Q14,"&lt;/recording_location&gt;")</f>
        <v>&lt;recording_location&gt;Linguistics Research Unit, Chulalongkorn University, Bangkok, Thailand&lt;/recording_location&gt;</v>
      </c>
      <c r="H13" s="1" t="str">
        <f>CONCATENATE("&lt;recording_date&gt;",'Raw Metadata'!R14,"&lt;/recording_date&gt;")</f>
        <v>&lt;recording_date&gt;12 November, 1986&lt;/recording_date&gt;</v>
      </c>
      <c r="I13" s="1" t="str">
        <f>CONCATENATE("&lt;fieldworkers&gt;",'Raw Metadata'!S14,"&lt;/fieldworkers&gt;")</f>
        <v>&lt;fieldworkers&gt;Theraphan L. Thongkum&lt;/fieldworkers&gt;</v>
      </c>
      <c r="J13" s="1" t="str">
        <f>CONCATENATE("&lt;origin&gt;",'Raw Metadata'!T14,"&lt;/origin&gt;")</f>
        <v>&lt;origin&gt;Speaker origin unknown&lt;/origin&gt;</v>
      </c>
      <c r="K13" s="1" t="str">
        <f>CONCATENATE("&lt;speakers&gt;",'Raw Metadata'!V14,"&lt;/speakers&gt;")</f>
        <v>&lt;speakers&gt;Mr. Winai Selakhun&lt;/speakers&gt;</v>
      </c>
      <c r="L13" s="1" t="str">
        <f>CONCATENATE("&lt;filename_audio&gt;",'Raw Metadata'!B14,"&lt;/filename_audio&gt;")</f>
        <v>&lt;filename_audio&gt;mnw_word-list_1986_08&lt;/filename_audio&gt;</v>
      </c>
      <c r="M13" s="1" t="str">
        <f>CONCATENATE("&lt;filename_wav&gt;",'Raw Metadata'!C14,"&lt;/filename_wav&gt;")</f>
        <v>&lt;filename_wav&gt;mnw_word-list_1986_08.wav&lt;/filename_wav&gt;</v>
      </c>
      <c r="N13" s="1" t="str">
        <f>CONCATENATE("&lt;filename_mp3&gt;",'Raw Metadata'!D14,"&lt;/filename_mp3&gt;")</f>
        <v>&lt;filename_mp3&gt;mnw_word-list_1986_08.mp3&lt;/filename_mp3&gt;</v>
      </c>
      <c r="O13" s="1" t="str">
        <f>CONCATENATE("&lt;wav_quality&gt;",'Raw Metadata'!W14,"&lt;/wav_quality&gt;")</f>
        <v>&lt;wav_quality&gt;44.1 kHz, 16-bit sound depth (bit rate=705 kbps)&lt;/wav_quality&gt;</v>
      </c>
      <c r="P13" s="1" t="str">
        <f>CONCATENATE("&lt;mp3_quality&gt;",'Raw Metadata'!X14,"&lt;/mp3_quality&gt;")</f>
        <v>&lt;mp3_quality&gt;56 kbps&lt;/mp3_quality&gt;</v>
      </c>
      <c r="Q13" s="1" t="str">
        <f>CONCATENATE("&lt;original_medium&gt;",'Raw Metadata'!Y14,"&lt;/original_medium&gt;")</f>
        <v>&lt;original_medium&gt;Reel Tape, Cassette Tape&lt;/original_medium&gt;</v>
      </c>
      <c r="R13" s="1" t="str">
        <f>CONCATENATE("&lt;wordlist&gt;",'Raw Metadata'!E14,"&lt;/wordlist&gt;")</f>
        <v>&lt;wordlist&gt;mnw_word-list_1986_01.html&lt;/wordlist&gt;</v>
      </c>
      <c r="S13" s="1" t="str">
        <f>CONCATENATE("&lt;wordlist_entries&gt;",'Raw Metadata'!F14,"&lt;/wordlist_entries&gt;")</f>
        <v>&lt;wordlist_entries&gt;1 - 232&lt;/wordlist_entries&gt;</v>
      </c>
      <c r="T13" s="1" t="str">
        <f>CONCATENATE("&lt;image_tif&gt;",'Raw Metadata'!I14,"&lt;/image_tif&gt;")</f>
        <v>&lt;image_tif&gt;mnw_word-list_1986_01.tif&lt;/image_tif&gt;</v>
      </c>
      <c r="U13" s="1" t="str">
        <f>CONCATENATE("&lt;image_tif2&gt;",'Raw Metadata'!J14,"&lt;/image_tif2&gt;")</f>
        <v>&lt;image_tif2&gt;mnw_word-list_1986_02.tif&lt;/image_tif2&gt;</v>
      </c>
      <c r="V13" s="1" t="str">
        <f>CONCATENATE("&lt;image_jpg&gt;",'Raw Metadata'!G14,"&lt;/image_jpg&gt;")</f>
        <v>&lt;image_jpg&gt;mnw_word-list_1986_01.jpg&lt;/image_jpg&gt;</v>
      </c>
      <c r="W13" s="1" t="str">
        <f>CONCATENATE("&lt;image_jpg2&gt;",'Raw Metadata'!H14,"&lt;/image_jpg2&gt;")</f>
        <v>&lt;image_jpg2&gt;mnw_word-list_1986_02.jpg&lt;/image_jpg2&gt;</v>
      </c>
      <c r="X13" s="1" t="str">
        <f>CONCATENATE("&lt;tif_quality&gt;",'Raw Metadata'!K14,"&lt;/tif_quality&gt;")</f>
        <v>&lt;tif_quality&gt;300 dpi&lt;/tif_quality&gt;</v>
      </c>
      <c r="Y13" s="1" t="str">
        <f>CONCATENATE("&lt;jpg_quality&gt;",'Raw Metadata'!L14,"&lt;/jpg_quality&gt;")</f>
        <v>&lt;jpg_quality&gt;300 dpi&lt;/jpg_quality&gt;</v>
      </c>
      <c r="Z13" s="1" t="str">
        <f>CONCATENATE("&lt;details&gt;",'Raw Metadata'!M14,"&lt;/details&gt;")</f>
        <v>&lt;details&gt;mnw_record_details.html#11&lt;/details&gt;</v>
      </c>
      <c r="AA13" s="1" t="str">
        <f>CONCATENATE("&lt;rights&gt;",'Raw Metadata'!Z14,"&lt;/rights&gt;")</f>
        <v>&lt;rights&gt;This work is licensed under a Creative Commons license, available for viewing at http://creativecommons.org/licenses/by-nc/2.0/&lt;/rights&gt;</v>
      </c>
      <c r="AB13" s="1" t="str">
        <f>CONCATENATE("&lt;wordlist_no_repetition&gt;",'Raw Metadata'!AB14,"&lt;/wordlist_no_repetition&gt;")</f>
        <v>&lt;wordlist_no_repetition&gt;&lt;/wordlist_no_repetition&gt;</v>
      </c>
      <c r="AC13" s="1" t="str">
        <f>CONCATENATE("&lt;link_within_wordlist&gt;",'Raw Metadata'!AD14,"&lt;/link_within_wordlist&gt;")</f>
        <v>&lt;link_within_wordlist&gt;mnw_word-list_1986_01.html#1&lt;/link_within_wordlist&gt;</v>
      </c>
      <c r="AD13" s="1" t="s">
        <v>63</v>
      </c>
    </row>
    <row r="14" ht="17.25">
      <c r="A14" s="1" t="s">
        <v>121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nerilika</cp:lastModifiedBy>
  <dcterms:created xsi:type="dcterms:W3CDTF">2007-10-05T20:44:33Z</dcterms:created>
  <dcterms:modified xsi:type="dcterms:W3CDTF">2008-09-12T04:02:59Z</dcterms:modified>
  <cp:category/>
  <cp:version/>
  <cp:contentType/>
  <cp:contentStatus/>
</cp:coreProperties>
</file>