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<sst xmlns="http://schemas.openxmlformats.org/spreadsheetml/2006/main" count="220" uniqueCount="103">
  <si>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</si>
  <si>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</si>
  <si>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</si>
  <si>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</si>
  <si>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</si>
  <si>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</si>
  <si>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</si>
  <si>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</si>
  <si>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</si>
  <si>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</si>
  <si>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</si>
  <si>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</si>
  <si>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</si>
  <si>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</si>
  <si>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</si>
  <si>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</si>
  <si>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</si>
  <si>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</si>
  <si>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</si>
  <si>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</si>
  <si>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</si>
  <si>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</si>
  <si>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</si>
  <si>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</si>
  <si>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</si>
  <si>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</si>
  <si>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</si>
  <si>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</si>
  <si>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</si>
  <si>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</si>
  <si>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</si>
  <si>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</si>
  <si>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</si>
  <si>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</si>
  <si>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</si>
  <si>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</si>
  <si>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</si>
  <si>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</si>
  <si>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</si>
  <si>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</si>
  <si>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</si>
  <si>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</si>
  <si>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</si>
  <si>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</si>
  <si>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</si>
  <si>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</si>
  <si>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</si>
  <si>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</si>
  <si>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</si>
  <si>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</si>
  <si>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</si>
  <si>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</si>
  <si>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</si>
  <si>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</si>
  <si>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</si>
  <si>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</si>
  <si>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</si>
  <si>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</si>
  <si>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</si>
  <si>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</si>
  <si>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</si>
  <si>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</si>
  <si>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</si>
  <si>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</si>
  <si>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</si>
  <si>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Phonetics Lab</t>
  </si>
  <si>
    <t>UCLA Student</t>
  </si>
  <si>
    <t>word list</t>
  </si>
  <si>
    <t>ell_word-list_1980_01</t>
  </si>
  <si>
    <t>1 - 70</t>
  </si>
  <si>
    <t>Greek</t>
  </si>
  <si>
    <t>ELL</t>
  </si>
  <si>
    <t>9 May, 1980</t>
  </si>
  <si>
    <t>Speaker is from Athens</t>
  </si>
  <si>
    <t>cassette tape</t>
  </si>
  <si>
    <t>ell_word-list_1980_02</t>
  </si>
  <si>
    <t>71 - 132</t>
  </si>
  <si>
    <t>ell_word-list_1980_03</t>
  </si>
  <si>
    <t>132 - 188</t>
  </si>
  <si>
    <t>7 June, 1986</t>
  </si>
  <si>
    <t>Speaker is from Hilandria, Greece</t>
  </si>
  <si>
    <t>ell_word-list_1986_01</t>
  </si>
  <si>
    <t>1 - 32</t>
  </si>
  <si>
    <t>1 - 83</t>
  </si>
  <si>
    <t>Hermosa Beach, California</t>
  </si>
  <si>
    <t>28 November, 1987</t>
  </si>
  <si>
    <t>ell_word-list_1985_01</t>
  </si>
  <si>
    <t>1 - 57</t>
  </si>
  <si>
    <t>24 May, 1985</t>
  </si>
  <si>
    <t>Speaker is from Patras, Greece</t>
  </si>
  <si>
    <t>ell_word-list_1987_02</t>
  </si>
  <si>
    <t>ell_word-list_1987_01</t>
  </si>
  <si>
    <t>1 - 56</t>
  </si>
  <si>
    <t>5 June, 1987</t>
  </si>
  <si>
    <t>ell_word-list_1988_01</t>
  </si>
  <si>
    <t>1 - 44</t>
  </si>
  <si>
    <t>26 May, 1988</t>
  </si>
  <si>
    <t>Speaker is from Nicosia, Cyprus</t>
  </si>
  <si>
    <t>ell_word-list_0000_01</t>
  </si>
  <si>
    <t>unknown</t>
  </si>
  <si>
    <t>reel tape</t>
  </si>
  <si>
    <t>1 - 178</t>
  </si>
  <si>
    <t>First speaker has never been to Greece (mother from the Southern Peloponnesus, father from the Northern Peloponnesus); second speaker from Athens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</si>
</sst>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pane xSplit="12825" topLeftCell="Z1" activePane="topLeft" state="split"/>
      <selection pane="topLeft" activeCell="T2" sqref="T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54</v>
      </c>
      <c r="F1" t="s">
        <v>61</v>
      </c>
      <c r="G1" t="s">
        <v>11</v>
      </c>
      <c r="H1" t="s">
        <v>45</v>
      </c>
      <c r="I1" t="s">
        <v>10</v>
      </c>
      <c r="J1" t="s">
        <v>46</v>
      </c>
      <c r="K1" t="s">
        <v>22</v>
      </c>
      <c r="L1" t="s">
        <v>23</v>
      </c>
      <c r="M1" t="s">
        <v>19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20</v>
      </c>
      <c r="W1" t="s">
        <v>0</v>
      </c>
      <c r="X1" t="s">
        <v>6</v>
      </c>
      <c r="Y1" t="s">
        <v>8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98</v>
      </c>
      <c r="C2" t="str">
        <f aca="true" t="shared" si="0" ref="C2:C10">CONCATENATE(B2,".wav")</f>
        <v>ell_word-list_0000_01.wav</v>
      </c>
      <c r="D2" t="str">
        <f>CONCATENATE(B2,".mp3")</f>
        <v>ell_word-list_0000_01.mp3</v>
      </c>
      <c r="E2" t="str">
        <f>CONCATENATE(B2,".html")</f>
        <v>ell_word-list_0000_01.html</v>
      </c>
      <c r="F2" s="1" t="s">
        <v>101</v>
      </c>
      <c r="G2" t="str">
        <f>CONCATENATE(B2,".jpg")</f>
        <v>ell_word-list_0000_01.jpg</v>
      </c>
      <c r="I2" t="str">
        <f>CONCATENATE(B2,".tif")</f>
        <v>ell_word-list_0000_01.tif</v>
      </c>
      <c r="K2" t="s">
        <v>24</v>
      </c>
      <c r="L2" t="s">
        <v>24</v>
      </c>
      <c r="M2" t="str">
        <f>CONCATENATE("ell_record_details.html#",A2)</f>
        <v>ell_record_details.html#1</v>
      </c>
      <c r="N2" t="s">
        <v>70</v>
      </c>
      <c r="O2" t="s">
        <v>71</v>
      </c>
      <c r="P2" t="s">
        <v>67</v>
      </c>
      <c r="Q2" t="s">
        <v>65</v>
      </c>
      <c r="R2" t="s">
        <v>99</v>
      </c>
      <c r="S2" t="s">
        <v>66</v>
      </c>
      <c r="T2" s="2" t="s">
        <v>102</v>
      </c>
      <c r="U2" s="3" t="s">
        <v>64</v>
      </c>
      <c r="V2" t="s">
        <v>21</v>
      </c>
      <c r="W2" t="s">
        <v>100</v>
      </c>
      <c r="X2" t="s">
        <v>55</v>
      </c>
      <c r="Y2" t="s">
        <v>9</v>
      </c>
      <c r="Z2" t="str">
        <f>E2</f>
        <v>ell_word-list_0000_01.html</v>
      </c>
      <c r="AA2" s="4">
        <v>1</v>
      </c>
      <c r="AB2" t="str">
        <f>CONCATENATE(E2,"#",AA2)</f>
        <v>ell_word-list_0000_01.html#1</v>
      </c>
    </row>
    <row r="3" spans="1:28" ht="20.25">
      <c r="A3">
        <v>2</v>
      </c>
      <c r="B3" t="s">
        <v>68</v>
      </c>
      <c r="C3" t="str">
        <f t="shared" si="0"/>
        <v>ell_word-list_1980_01.wav</v>
      </c>
      <c r="D3" t="str">
        <f aca="true" t="shared" si="1" ref="D3:D8">CONCATENATE(B3,".mp3")</f>
        <v>ell_word-list_1980_01.mp3</v>
      </c>
      <c r="E3" t="str">
        <f>CONCATENATE(B3,".html")</f>
        <v>ell_word-list_1980_01.html</v>
      </c>
      <c r="F3" s="1" t="s">
        <v>69</v>
      </c>
      <c r="G3" t="str">
        <f>CONCATENATE(B3,".jpg")</f>
        <v>ell_word-list_1980_01.jpg</v>
      </c>
      <c r="I3" t="str">
        <f>CONCATENATE(B3,".tif")</f>
        <v>ell_word-list_1980_01.tif</v>
      </c>
      <c r="K3" t="s">
        <v>24</v>
      </c>
      <c r="L3" t="s">
        <v>24</v>
      </c>
      <c r="M3" t="str">
        <f aca="true" t="shared" si="2" ref="M3:M8">CONCATENATE("ell_record_details.html#",A3)</f>
        <v>ell_record_details.html#2</v>
      </c>
      <c r="N3" t="s">
        <v>70</v>
      </c>
      <c r="O3" t="s">
        <v>71</v>
      </c>
      <c r="P3" t="s">
        <v>67</v>
      </c>
      <c r="Q3" t="s">
        <v>65</v>
      </c>
      <c r="R3" t="s">
        <v>72</v>
      </c>
      <c r="S3" t="s">
        <v>66</v>
      </c>
      <c r="T3" s="2" t="s">
        <v>73</v>
      </c>
      <c r="U3" s="3" t="s">
        <v>64</v>
      </c>
      <c r="V3" t="s">
        <v>21</v>
      </c>
      <c r="W3" t="s">
        <v>74</v>
      </c>
      <c r="X3" t="s">
        <v>55</v>
      </c>
      <c r="Y3" t="s">
        <v>9</v>
      </c>
      <c r="Z3" t="str">
        <f>E3</f>
        <v>ell_word-list_1980_01.html</v>
      </c>
      <c r="AA3" s="4">
        <v>1</v>
      </c>
      <c r="AB3" t="str">
        <f aca="true" t="shared" si="3" ref="AB3:AB8">CONCATENATE(E3,"#",AA3)</f>
        <v>ell_word-list_1980_01.html#1</v>
      </c>
    </row>
    <row r="4" spans="1:28" ht="20.25">
      <c r="A4">
        <v>3</v>
      </c>
      <c r="B4" t="s">
        <v>75</v>
      </c>
      <c r="C4" t="str">
        <f t="shared" si="0"/>
        <v>ell_word-list_1980_02.wav</v>
      </c>
      <c r="D4" t="str">
        <f t="shared" si="1"/>
        <v>ell_word-list_1980_02.mp3</v>
      </c>
      <c r="E4" t="str">
        <f>CONCATENATE(B3,".html")</f>
        <v>ell_word-list_1980_01.html</v>
      </c>
      <c r="F4" s="1" t="s">
        <v>76</v>
      </c>
      <c r="G4" t="str">
        <f>CONCATENATE(B3,".jpg")</f>
        <v>ell_word-list_1980_01.jpg</v>
      </c>
      <c r="I4" t="str">
        <f>CONCATENATE(B3,".tif")</f>
        <v>ell_word-list_1980_01.tif</v>
      </c>
      <c r="K4" t="s">
        <v>24</v>
      </c>
      <c r="L4" t="s">
        <v>24</v>
      </c>
      <c r="M4" t="str">
        <f t="shared" si="2"/>
        <v>ell_record_details.html#3</v>
      </c>
      <c r="N4" t="s">
        <v>70</v>
      </c>
      <c r="O4" t="s">
        <v>71</v>
      </c>
      <c r="P4" t="s">
        <v>67</v>
      </c>
      <c r="Q4" t="s">
        <v>65</v>
      </c>
      <c r="R4" t="s">
        <v>72</v>
      </c>
      <c r="S4" t="s">
        <v>66</v>
      </c>
      <c r="T4" s="2" t="s">
        <v>73</v>
      </c>
      <c r="U4" s="3" t="s">
        <v>64</v>
      </c>
      <c r="V4" t="s">
        <v>21</v>
      </c>
      <c r="W4" t="s">
        <v>74</v>
      </c>
      <c r="X4" t="s">
        <v>55</v>
      </c>
      <c r="Y4" t="s">
        <v>9</v>
      </c>
      <c r="AA4" s="4">
        <v>71</v>
      </c>
      <c r="AB4" t="str">
        <f t="shared" si="3"/>
        <v>ell_word-list_1980_01.html#71</v>
      </c>
    </row>
    <row r="5" spans="1:28" ht="20.25">
      <c r="A5">
        <v>4</v>
      </c>
      <c r="B5" t="s">
        <v>77</v>
      </c>
      <c r="C5" t="str">
        <f>CONCATENATE(B5,".wav")</f>
        <v>ell_word-list_1980_03.wav</v>
      </c>
      <c r="D5" t="str">
        <f t="shared" si="1"/>
        <v>ell_word-list_1980_03.mp3</v>
      </c>
      <c r="E5" t="str">
        <f>CONCATENATE(B3,".html")</f>
        <v>ell_word-list_1980_01.html</v>
      </c>
      <c r="F5" s="1" t="s">
        <v>78</v>
      </c>
      <c r="G5" t="str">
        <f>CONCATENATE(B3,".jpg")</f>
        <v>ell_word-list_1980_01.jpg</v>
      </c>
      <c r="I5" t="str">
        <f>CONCATENATE(B3,".tif")</f>
        <v>ell_word-list_1980_01.tif</v>
      </c>
      <c r="K5" t="s">
        <v>24</v>
      </c>
      <c r="L5" t="s">
        <v>24</v>
      </c>
      <c r="M5" t="str">
        <f t="shared" si="2"/>
        <v>ell_record_details.html#4</v>
      </c>
      <c r="N5" t="s">
        <v>70</v>
      </c>
      <c r="O5" t="s">
        <v>71</v>
      </c>
      <c r="P5" t="s">
        <v>67</v>
      </c>
      <c r="Q5" t="s">
        <v>65</v>
      </c>
      <c r="R5" t="s">
        <v>72</v>
      </c>
      <c r="S5" t="s">
        <v>66</v>
      </c>
      <c r="T5" s="2" t="s">
        <v>73</v>
      </c>
      <c r="U5" s="3" t="s">
        <v>64</v>
      </c>
      <c r="V5" t="s">
        <v>21</v>
      </c>
      <c r="W5" t="s">
        <v>74</v>
      </c>
      <c r="X5" t="s">
        <v>55</v>
      </c>
      <c r="Y5" t="s">
        <v>9</v>
      </c>
      <c r="AA5" s="4">
        <v>132</v>
      </c>
      <c r="AB5" t="str">
        <f t="shared" si="3"/>
        <v>ell_word-list_1980_01.html#132</v>
      </c>
    </row>
    <row r="6" spans="1:28" ht="20.25">
      <c r="A6">
        <v>5</v>
      </c>
      <c r="B6" t="s">
        <v>86</v>
      </c>
      <c r="C6" t="str">
        <f t="shared" si="0"/>
        <v>ell_word-list_1985_01.wav</v>
      </c>
      <c r="D6" t="str">
        <f t="shared" si="1"/>
        <v>ell_word-list_1985_01.mp3</v>
      </c>
      <c r="E6" t="str">
        <f>CONCATENATE(B6,".html")</f>
        <v>ell_word-list_1985_01.html</v>
      </c>
      <c r="F6" s="1" t="s">
        <v>87</v>
      </c>
      <c r="G6" t="str">
        <f>CONCATENATE(B6,".jpg")</f>
        <v>ell_word-list_1985_01.jpg</v>
      </c>
      <c r="I6" t="str">
        <f>CONCATENATE(B6,".tif")</f>
        <v>ell_word-list_1985_01.tif</v>
      </c>
      <c r="K6" t="s">
        <v>24</v>
      </c>
      <c r="L6" t="s">
        <v>24</v>
      </c>
      <c r="M6" t="str">
        <f t="shared" si="2"/>
        <v>ell_record_details.html#5</v>
      </c>
      <c r="N6" t="s">
        <v>70</v>
      </c>
      <c r="O6" t="s">
        <v>71</v>
      </c>
      <c r="P6" t="s">
        <v>67</v>
      </c>
      <c r="Q6" t="s">
        <v>65</v>
      </c>
      <c r="R6" t="s">
        <v>88</v>
      </c>
      <c r="S6" t="s">
        <v>66</v>
      </c>
      <c r="T6" s="2" t="s">
        <v>89</v>
      </c>
      <c r="U6" s="3" t="s">
        <v>64</v>
      </c>
      <c r="V6" t="s">
        <v>21</v>
      </c>
      <c r="W6" t="s">
        <v>74</v>
      </c>
      <c r="X6" t="s">
        <v>55</v>
      </c>
      <c r="Y6" t="s">
        <v>9</v>
      </c>
      <c r="Z6" t="str">
        <f>E6</f>
        <v>ell_word-list_1985_01.html</v>
      </c>
      <c r="AA6" s="4">
        <v>1</v>
      </c>
      <c r="AB6" t="str">
        <f t="shared" si="3"/>
        <v>ell_word-list_1985_01.html#1</v>
      </c>
    </row>
    <row r="7" spans="1:28" ht="20.25">
      <c r="A7">
        <v>6</v>
      </c>
      <c r="B7" t="s">
        <v>81</v>
      </c>
      <c r="C7" t="str">
        <f t="shared" si="0"/>
        <v>ell_word-list_1986_01.wav</v>
      </c>
      <c r="D7" t="str">
        <f t="shared" si="1"/>
        <v>ell_word-list_1986_01.mp3</v>
      </c>
      <c r="E7" t="str">
        <f>CONCATENATE(B7,".html")</f>
        <v>ell_word-list_1986_01.html</v>
      </c>
      <c r="F7" s="1" t="s">
        <v>82</v>
      </c>
      <c r="G7" t="str">
        <f>CONCATENATE(B7,".jpg")</f>
        <v>ell_word-list_1986_01.jpg</v>
      </c>
      <c r="I7" t="str">
        <f>CONCATENATE(B7,".tif")</f>
        <v>ell_word-list_1986_01.tif</v>
      </c>
      <c r="K7" t="s">
        <v>24</v>
      </c>
      <c r="L7" t="s">
        <v>24</v>
      </c>
      <c r="M7" t="str">
        <f t="shared" si="2"/>
        <v>ell_record_details.html#6</v>
      </c>
      <c r="N7" t="s">
        <v>70</v>
      </c>
      <c r="O7" t="s">
        <v>71</v>
      </c>
      <c r="P7" t="s">
        <v>67</v>
      </c>
      <c r="Q7" t="s">
        <v>65</v>
      </c>
      <c r="R7" t="s">
        <v>79</v>
      </c>
      <c r="S7" t="s">
        <v>66</v>
      </c>
      <c r="T7" s="2" t="s">
        <v>80</v>
      </c>
      <c r="U7" s="3" t="s">
        <v>64</v>
      </c>
      <c r="V7" t="s">
        <v>21</v>
      </c>
      <c r="W7" t="s">
        <v>74</v>
      </c>
      <c r="X7" t="s">
        <v>55</v>
      </c>
      <c r="Y7" t="s">
        <v>9</v>
      </c>
      <c r="Z7" t="str">
        <f>E7</f>
        <v>ell_word-list_1986_01.html</v>
      </c>
      <c r="AA7" s="4">
        <v>1</v>
      </c>
      <c r="AB7" t="str">
        <f t="shared" si="3"/>
        <v>ell_word-list_1986_01.html#1</v>
      </c>
    </row>
    <row r="8" spans="1:28" ht="20.25">
      <c r="A8">
        <v>7</v>
      </c>
      <c r="B8" t="s">
        <v>91</v>
      </c>
      <c r="C8" t="str">
        <f t="shared" si="0"/>
        <v>ell_word-list_1987_01.wav</v>
      </c>
      <c r="D8" t="str">
        <f t="shared" si="1"/>
        <v>ell_word-list_1987_01.mp3</v>
      </c>
      <c r="E8" t="str">
        <f>CONCATENATE(B8,".html")</f>
        <v>ell_word-list_1987_01.html</v>
      </c>
      <c r="F8" s="1" t="s">
        <v>92</v>
      </c>
      <c r="G8" t="str">
        <f>CONCATENATE(B8,".jpg")</f>
        <v>ell_word-list_1987_01.jpg</v>
      </c>
      <c r="I8" t="str">
        <f>CONCATENATE(B8,".tif")</f>
        <v>ell_word-list_1987_01.tif</v>
      </c>
      <c r="K8" t="s">
        <v>24</v>
      </c>
      <c r="L8" t="s">
        <v>24</v>
      </c>
      <c r="M8" t="str">
        <f t="shared" si="2"/>
        <v>ell_record_details.html#7</v>
      </c>
      <c r="N8" t="s">
        <v>70</v>
      </c>
      <c r="O8" t="s">
        <v>71</v>
      </c>
      <c r="P8" t="s">
        <v>67</v>
      </c>
      <c r="Q8" t="s">
        <v>65</v>
      </c>
      <c r="R8" t="s">
        <v>93</v>
      </c>
      <c r="S8" t="s">
        <v>66</v>
      </c>
      <c r="T8" s="2" t="s">
        <v>73</v>
      </c>
      <c r="U8" s="3" t="s">
        <v>64</v>
      </c>
      <c r="V8" s="3" t="s">
        <v>21</v>
      </c>
      <c r="W8" s="3" t="s">
        <v>74</v>
      </c>
      <c r="X8" s="3" t="s">
        <v>55</v>
      </c>
      <c r="Y8" s="3" t="s">
        <v>9</v>
      </c>
      <c r="Z8" t="str">
        <f>E8</f>
        <v>ell_word-list_1987_01.html</v>
      </c>
      <c r="AA8" s="4">
        <v>1</v>
      </c>
      <c r="AB8" t="str">
        <f t="shared" si="3"/>
        <v>ell_word-list_1987_01.html#1</v>
      </c>
    </row>
    <row r="9" spans="1:28" ht="20.25">
      <c r="A9">
        <v>8</v>
      </c>
      <c r="B9" t="s">
        <v>90</v>
      </c>
      <c r="C9" t="str">
        <f t="shared" si="0"/>
        <v>ell_word-list_1987_02.wav</v>
      </c>
      <c r="D9" t="str">
        <f>CONCATENATE(B9,".mp3")</f>
        <v>ell_word-list_1987_02.mp3</v>
      </c>
      <c r="E9" t="str">
        <f>CONCATENATE(B9,".html")</f>
        <v>ell_word-list_1987_02.html</v>
      </c>
      <c r="F9" s="1" t="s">
        <v>83</v>
      </c>
      <c r="G9" t="str">
        <f>CONCATENATE(B9,".jpg")</f>
        <v>ell_word-list_1987_02.jpg</v>
      </c>
      <c r="I9" t="str">
        <f>CONCATENATE(B9,".tif")</f>
        <v>ell_word-list_1987_02.tif</v>
      </c>
      <c r="K9" t="s">
        <v>24</v>
      </c>
      <c r="L9" t="s">
        <v>24</v>
      </c>
      <c r="M9" t="str">
        <f>CONCATENATE("ell_record_details.html#",A9)</f>
        <v>ell_record_details.html#8</v>
      </c>
      <c r="N9" t="s">
        <v>70</v>
      </c>
      <c r="O9" t="s">
        <v>71</v>
      </c>
      <c r="P9" t="s">
        <v>67</v>
      </c>
      <c r="Q9" t="s">
        <v>84</v>
      </c>
      <c r="R9" t="s">
        <v>85</v>
      </c>
      <c r="S9" t="s">
        <v>66</v>
      </c>
      <c r="T9" s="2" t="s">
        <v>73</v>
      </c>
      <c r="U9" s="3" t="s">
        <v>64</v>
      </c>
      <c r="V9" s="3" t="s">
        <v>21</v>
      </c>
      <c r="W9" s="3" t="s">
        <v>74</v>
      </c>
      <c r="X9" s="3" t="s">
        <v>55</v>
      </c>
      <c r="Y9" s="3" t="s">
        <v>9</v>
      </c>
      <c r="Z9" t="str">
        <f>E9</f>
        <v>ell_word-list_1987_02.html</v>
      </c>
      <c r="AA9" s="4">
        <v>1</v>
      </c>
      <c r="AB9" t="str">
        <f>CONCATENATE(E9,"#",AA9)</f>
        <v>ell_word-list_1987_02.html#1</v>
      </c>
    </row>
    <row r="10" spans="1:28" ht="20.25">
      <c r="A10">
        <v>9</v>
      </c>
      <c r="B10" t="s">
        <v>94</v>
      </c>
      <c r="C10" t="str">
        <f t="shared" si="0"/>
        <v>ell_word-list_1988_01.wav</v>
      </c>
      <c r="D10" t="str">
        <f>CONCATENATE(B10,".mp3")</f>
        <v>ell_word-list_1988_01.mp3</v>
      </c>
      <c r="E10" t="str">
        <f>CONCATENATE(B10,".html")</f>
        <v>ell_word-list_1988_01.html</v>
      </c>
      <c r="F10" s="1" t="s">
        <v>95</v>
      </c>
      <c r="G10" t="str">
        <f>CONCATENATE(B10,".jpg")</f>
        <v>ell_word-list_1988_01.jpg</v>
      </c>
      <c r="I10" t="str">
        <f>CONCATENATE(B10,".tif")</f>
        <v>ell_word-list_1988_01.tif</v>
      </c>
      <c r="K10" t="s">
        <v>24</v>
      </c>
      <c r="L10" t="s">
        <v>24</v>
      </c>
      <c r="M10" t="str">
        <f>CONCATENATE("ell_record_details.html#",A10)</f>
        <v>ell_record_details.html#9</v>
      </c>
      <c r="N10" t="s">
        <v>70</v>
      </c>
      <c r="O10" t="s">
        <v>71</v>
      </c>
      <c r="P10" t="s">
        <v>67</v>
      </c>
      <c r="Q10" t="s">
        <v>65</v>
      </c>
      <c r="R10" t="s">
        <v>96</v>
      </c>
      <c r="S10" t="s">
        <v>66</v>
      </c>
      <c r="T10" s="2" t="s">
        <v>97</v>
      </c>
      <c r="U10" s="3" t="s">
        <v>64</v>
      </c>
      <c r="V10" s="3" t="s">
        <v>21</v>
      </c>
      <c r="W10" s="3" t="s">
        <v>74</v>
      </c>
      <c r="X10" s="3" t="s">
        <v>55</v>
      </c>
      <c r="Y10" s="3" t="s">
        <v>9</v>
      </c>
      <c r="Z10" t="str">
        <f>E10</f>
        <v>ell_word-list_1988_01.html</v>
      </c>
      <c r="AA10" s="4">
        <v>1</v>
      </c>
      <c r="AB10" t="str">
        <f>CONCATENATE(E10,"#",AA10)</f>
        <v>ell_word-list_1988_01.html#1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Z1">
      <selection activeCell="Z13" sqref="Z1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17</v>
      </c>
      <c r="D1" t="str">
        <f>CONCATENATE("&lt;language_name&gt;",'Raw Metadata'!N2,"&lt;/language_name&gt;")</f>
        <v>&lt;language_name&gt;Greek&lt;/language_name&gt;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&lt;lang_name&gt;Greek&lt;/lang_name&gt;</v>
      </c>
      <c r="D3" t="str">
        <f>CONCATENATE("&lt;sil_code&gt;",'Raw Metadata'!O2,"&lt;/sil_code&gt;")</f>
        <v>&lt;sil_code&gt;ELL&lt;/sil_code&gt;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&lt;recording_location&gt;UCLA Phonetics Lab&lt;/recording_location&gt;</v>
      </c>
      <c r="G3" t="str">
        <f>CONCATENATE("&lt;recording_date&gt;",'Raw Metadata'!R2,"&lt;/recording_date&gt;")</f>
        <v>&lt;recording_date&gt;unknown&lt;/recording_date&gt;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&lt;speakers&gt;First speaker has never been to Greece (mother from the Southern Peloponnesus, father from the Northern Peloponnesus); second speaker from Athens&lt;/speakers&gt;</v>
      </c>
      <c r="J3" t="str">
        <f>CONCATENATE("&lt;filename_audio&gt;",'Raw Metadata'!B2,"&lt;/filename_audio&gt;")</f>
        <v>&lt;filename_audio&gt;ell_word-list_0000_01&lt;/filename_audio&gt;</v>
      </c>
      <c r="K3" t="str">
        <f>CONCATENATE("&lt;filename_wav&gt;",'Raw Metadata'!C2,"&lt;/filename_wav&gt;")</f>
        <v>&lt;filename_wav&gt;ell_word-list_0000_01.wav&lt;/filename_wav&gt;</v>
      </c>
      <c r="L3" t="str">
        <f>CONCATENATE("&lt;filename_mp3&gt;",'Raw Metadata'!D2,"&lt;/filename_mp3&gt;")</f>
        <v>&lt;filename_mp3&gt;ell_word-list_0000_01.mp3&lt;/filename_mp3&gt;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&lt;wordlist&gt;ell_word-list_0000_01.html&lt;/wordlist&gt;</v>
      </c>
      <c r="Q3" t="str">
        <f>CONCATENATE("&lt;wordlist_entries&gt;",'Raw Metadata'!F2,"&lt;/wordlist_entries&gt;")</f>
        <v>&lt;wordlist_entries&gt;1 - 178&lt;/wordlist_entries&gt;</v>
      </c>
      <c r="R3" t="str">
        <f>CONCATENATE("&lt;image_tif&gt;",'Raw Metadata'!I2,"&lt;/image_tif&gt;")</f>
        <v>&lt;image_tif&gt;ell_word-list_0000_01.tif&lt;/image_tif&gt;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&lt;image_jpg&gt;ell_word-list_0000_01.jpg&lt;/image_jpg&gt;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&lt;details&gt;ell_record_details.html#1&lt;/details&gt;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&lt;wordlist_no_repetition&gt;ell_word-list_0000_01.html&lt;/wordlist_no_repetition&gt;</v>
      </c>
      <c r="AA3" t="str">
        <f>CONCATENATE("&lt;link_within_wordlist&gt;",'Raw Metadata'!AB2,"&lt;/link_within_wordlist&gt;")</f>
        <v>&lt;link_within_wordlist&gt;ell_word-list_0000_01.html#1&lt;/link_within_wordlist&gt;</v>
      </c>
      <c r="AB3" t="s">
        <v>15</v>
      </c>
    </row>
    <row r="4" spans="1:28" ht="20.25">
      <c r="A4" t="s">
        <v>14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&lt;lang_name&gt;Greek&lt;/lang_name&gt;</v>
      </c>
      <c r="D4" t="str">
        <f>CONCATENATE("&lt;sil_code&gt;",'Raw Metadata'!O3,"&lt;/sil_code&gt;")</f>
        <v>&lt;sil_code&gt;ELL&lt;/sil_code&gt;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&lt;recording_location&gt;UCLA Phonetics Lab&lt;/recording_location&gt;</v>
      </c>
      <c r="G4" t="str">
        <f>CONCATENATE("&lt;recording_date&gt;",'Raw Metadata'!R3,"&lt;/recording_date&gt;")</f>
        <v>&lt;recording_date&gt;9 May, 1980&lt;/recording_date&gt;</v>
      </c>
      <c r="H4" t="str">
        <f>CONCATENATE("&lt;fieldworkers&gt;",'Raw Metadata'!S3,"&lt;/fieldworkers&gt;")</f>
        <v>&lt;fieldworkers&gt;UCLA Student&lt;/fieldworkers&gt;</v>
      </c>
      <c r="I4" t="str">
        <f>CONCATENATE("&lt;speakers&gt;",'Raw Metadata'!T3,"&lt;/speakers&gt;")</f>
        <v>&lt;speakers&gt;Speaker is from Athens&lt;/speakers&gt;</v>
      </c>
      <c r="J4" t="str">
        <f>CONCATENATE("&lt;filename_audio&gt;",'Raw Metadata'!B3,"&lt;/filename_audio&gt;")</f>
        <v>&lt;filename_audio&gt;ell_word-list_1980_01&lt;/filename_audio&gt;</v>
      </c>
      <c r="K4" t="str">
        <f>CONCATENATE("&lt;filename_wav&gt;",'Raw Metadata'!C3,"&lt;/filename_wav&gt;")</f>
        <v>&lt;filename_wav&gt;ell_word-list_1980_01.wav&lt;/filename_wav&gt;</v>
      </c>
      <c r="L4" t="str">
        <f>CONCATENATE("&lt;filename_mp3&gt;",'Raw Metadata'!D3,"&lt;/filename_mp3&gt;")</f>
        <v>&lt;filename_mp3&gt;ell_word-list_1980_01.mp3&lt;/filename_mp3&gt;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&lt;wordlist&gt;ell_word-list_1980_01.html&lt;/wordlist&gt;</v>
      </c>
      <c r="Q4" t="str">
        <f>CONCATENATE("&lt;wordlist_entries&gt;",'Raw Metadata'!F3,"&lt;/wordlist_entries&gt;")</f>
        <v>&lt;wordlist_entries&gt;1 - 70&lt;/wordlist_entries&gt;</v>
      </c>
      <c r="R4" t="str">
        <f>CONCATENATE("&lt;image_tif&gt;",'Raw Metadata'!I3,"&lt;/image_tif&gt;")</f>
        <v>&lt;image_tif&gt;ell_word-list_1980_01.tif&lt;/image_tif&gt;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&lt;image_jpg&gt;ell_word-list_1980_01.jpg&lt;/image_jpg&gt;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&lt;details&gt;ell_record_details.html#2&lt;/details&gt;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&lt;wordlist_no_repetition&gt;ell_word-list_1980_01.html&lt;/wordlist_no_repetition&gt;</v>
      </c>
      <c r="AA4" t="str">
        <f>CONCATENATE("&lt;link_within_wordlist&gt;",'Raw Metadata'!AB3,"&lt;/link_within_wordlist&gt;")</f>
        <v>&lt;link_within_wordlist&gt;ell_word-list_1980_01.html#1&lt;/link_within_wordlist&gt;</v>
      </c>
      <c r="AB4" t="s">
        <v>15</v>
      </c>
    </row>
    <row r="5" spans="1:28" ht="20.25">
      <c r="A5" t="s">
        <v>14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&lt;lang_name&gt;Greek&lt;/lang_name&gt;</v>
      </c>
      <c r="D5" t="str">
        <f>CONCATENATE("&lt;sil_code&gt;",'Raw Metadata'!O4,"&lt;/sil_code&gt;")</f>
        <v>&lt;sil_code&gt;ELL&lt;/sil_code&gt;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&lt;recording_location&gt;UCLA Phonetics Lab&lt;/recording_location&gt;</v>
      </c>
      <c r="G5" t="str">
        <f>CONCATENATE("&lt;recording_date&gt;",'Raw Metadata'!R4,"&lt;/recording_date&gt;")</f>
        <v>&lt;recording_date&gt;9 May, 1980&lt;/recording_date&gt;</v>
      </c>
      <c r="H5" t="str">
        <f>CONCATENATE("&lt;fieldworkers&gt;",'Raw Metadata'!S4,"&lt;/fieldworkers&gt;")</f>
        <v>&lt;fieldworkers&gt;UCLA Student&lt;/fieldworkers&gt;</v>
      </c>
      <c r="I5" t="str">
        <f>CONCATENATE("&lt;speakers&gt;",'Raw Metadata'!T4,"&lt;/speakers&gt;")</f>
        <v>&lt;speakers&gt;Speaker is from Athens&lt;/speakers&gt;</v>
      </c>
      <c r="J5" t="str">
        <f>CONCATENATE("&lt;filename_audio&gt;",'Raw Metadata'!B4,"&lt;/filename_audio&gt;")</f>
        <v>&lt;filename_audio&gt;ell_word-list_1980_02&lt;/filename_audio&gt;</v>
      </c>
      <c r="K5" t="str">
        <f>CONCATENATE("&lt;filename_wav&gt;",'Raw Metadata'!C4,"&lt;/filename_wav&gt;")</f>
        <v>&lt;filename_wav&gt;ell_word-list_1980_02.wav&lt;/filename_wav&gt;</v>
      </c>
      <c r="L5" t="str">
        <f>CONCATENATE("&lt;filename_mp3&gt;",'Raw Metadata'!D4,"&lt;/filename_mp3&gt;")</f>
        <v>&lt;filename_mp3&gt;ell_word-list_1980_02.mp3&lt;/filename_mp3&gt;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&lt;wordlist&gt;ell_word-list_1980_01.html&lt;/wordlist&gt;</v>
      </c>
      <c r="Q5" t="str">
        <f>CONCATENATE("&lt;wordlist_entries&gt;",'Raw Metadata'!F4,"&lt;/wordlist_entries&gt;")</f>
        <v>&lt;wordlist_entries&gt;71 - 132&lt;/wordlist_entries&gt;</v>
      </c>
      <c r="R5" t="str">
        <f>CONCATENATE("&lt;image_tif&gt;",'Raw Metadata'!I4,"&lt;/image_tif&gt;")</f>
        <v>&lt;image_tif&gt;ell_word-list_1980_01.tif&lt;/image_tif&gt;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&lt;image_jpg&gt;ell_word-list_1980_01.jpg&lt;/image_jpg&gt;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&lt;details&gt;ell_record_details.html#3&lt;/details&gt;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&lt;link_within_wordlist&gt;ell_word-list_1980_01.html#71&lt;/link_within_wordlist&gt;</v>
      </c>
      <c r="AB5" t="s">
        <v>15</v>
      </c>
    </row>
    <row r="6" spans="1:28" ht="20.25">
      <c r="A6" t="s">
        <v>14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&lt;lang_name&gt;Greek&lt;/lang_name&gt;</v>
      </c>
      <c r="D6" t="str">
        <f>CONCATENATE("&lt;sil_code&gt;",'Raw Metadata'!O5,"&lt;/sil_code&gt;")</f>
        <v>&lt;sil_code&gt;ELL&lt;/sil_code&gt;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&lt;recording_location&gt;UCLA Phonetics Lab&lt;/recording_location&gt;</v>
      </c>
      <c r="G6" t="str">
        <f>CONCATENATE("&lt;recording_date&gt;",'Raw Metadata'!R5,"&lt;/recording_date&gt;")</f>
        <v>&lt;recording_date&gt;9 May, 1980&lt;/recording_date&gt;</v>
      </c>
      <c r="H6" t="str">
        <f>CONCATENATE("&lt;fieldworkers&gt;",'Raw Metadata'!S5,"&lt;/fieldworkers&gt;")</f>
        <v>&lt;fieldworkers&gt;UCLA Student&lt;/fieldworkers&gt;</v>
      </c>
      <c r="I6" t="str">
        <f>CONCATENATE("&lt;speakers&gt;",'Raw Metadata'!T5,"&lt;/speakers&gt;")</f>
        <v>&lt;speakers&gt;Speaker is from Athens&lt;/speakers&gt;</v>
      </c>
      <c r="J6" t="str">
        <f>CONCATENATE("&lt;filename_audio&gt;",'Raw Metadata'!B5,"&lt;/filename_audio&gt;")</f>
        <v>&lt;filename_audio&gt;ell_word-list_1980_03&lt;/filename_audio&gt;</v>
      </c>
      <c r="K6" t="str">
        <f>CONCATENATE("&lt;filename_wav&gt;",'Raw Metadata'!C5,"&lt;/filename_wav&gt;")</f>
        <v>&lt;filename_wav&gt;ell_word-list_1980_03.wav&lt;/filename_wav&gt;</v>
      </c>
      <c r="L6" t="str">
        <f>CONCATENATE("&lt;filename_mp3&gt;",'Raw Metadata'!D5,"&lt;/filename_mp3&gt;")</f>
        <v>&lt;filename_mp3&gt;ell_word-list_1980_03.mp3&lt;/filename_mp3&gt;</v>
      </c>
      <c r="M6" t="str">
        <f>CONCATENATE("&lt;wav_quality&gt;",'Raw Metadata'!U5,"&lt;/wav_quality&gt;")</f>
        <v>&lt;wav_quality&gt;44.1 K, 16-bit sound depth (bit rate=705 kbps)&lt;/wav_quality&gt;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&lt;original_medium&gt;cassette tape&lt;/original_medium&gt;</v>
      </c>
      <c r="P6" t="str">
        <f>CONCATENATE("&lt;wordlist&gt;",'Raw Metadata'!E5,"&lt;/wordlist&gt;")</f>
        <v>&lt;wordlist&gt;ell_word-list_1980_01.html&lt;/wordlist&gt;</v>
      </c>
      <c r="Q6" t="str">
        <f>CONCATENATE("&lt;wordlist_entries&gt;",'Raw Metadata'!F5,"&lt;/wordlist_entries&gt;")</f>
        <v>&lt;wordlist_entries&gt;132 - 188&lt;/wordlist_entries&gt;</v>
      </c>
      <c r="R6" t="str">
        <f>CONCATENATE("&lt;image_tif&gt;",'Raw Metadata'!I5,"&lt;/image_tif&gt;")</f>
        <v>&lt;image_tif&gt;ell_word-list_1980_01.tif&lt;/image_tif&gt;</v>
      </c>
      <c r="S6" t="str">
        <f>CONCATENATE("&lt;image_tif2&gt;",'Raw Metadata'!J5,"&lt;/image_tif2&gt;")</f>
        <v>&lt;image_tif2&gt;&lt;/image_tif2&gt;</v>
      </c>
      <c r="T6" t="str">
        <f>CONCATENATE("&lt;image_jpg&gt;",'Raw Metadata'!G5,"&lt;/image_jpg&gt;")</f>
        <v>&lt;image_jpg&gt;ell_word-list_1980_01.jpg&lt;/image_jpg&gt;</v>
      </c>
      <c r="U6" t="str">
        <f>CONCATENATE("&lt;image_jpg2&gt;",'Raw Metadata'!H5,"&lt;/image_jpg2&gt;")</f>
        <v>&lt;image_jpg2&gt;&lt;/image_jpg2&gt;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&lt;details&gt;ell_record_details.html#4&lt;/details&gt;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&lt;link_within_wordlist&gt;ell_word-list_1980_01.html#132&lt;/link_within_wordlist&gt;</v>
      </c>
      <c r="AB6" t="s">
        <v>15</v>
      </c>
    </row>
    <row r="7" spans="1:28" ht="20.25">
      <c r="A7" t="s">
        <v>14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&lt;lang_name&gt;Greek&lt;/lang_name&gt;</v>
      </c>
      <c r="D7" t="str">
        <f>CONCATENATE("&lt;sil_code&gt;",'Raw Metadata'!O6,"&lt;/sil_code&gt;")</f>
        <v>&lt;sil_code&gt;ELL&lt;/sil_code&gt;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&lt;recording_location&gt;UCLA Phonetics Lab&lt;/recording_location&gt;</v>
      </c>
      <c r="G7" t="str">
        <f>CONCATENATE("&lt;recording_date&gt;",'Raw Metadata'!R6,"&lt;/recording_date&gt;")</f>
        <v>&lt;recording_date&gt;24 May, 1985&lt;/recording_date&gt;</v>
      </c>
      <c r="H7" t="str">
        <f>CONCATENATE("&lt;fieldworkers&gt;",'Raw Metadata'!S6,"&lt;/fieldworkers&gt;")</f>
        <v>&lt;fieldworkers&gt;UCLA Student&lt;/fieldworkers&gt;</v>
      </c>
      <c r="I7" t="str">
        <f>CONCATENATE("&lt;speakers&gt;",'Raw Metadata'!T6,"&lt;/speakers&gt;")</f>
        <v>&lt;speakers&gt;Speaker is from Patras, Greece&lt;/speakers&gt;</v>
      </c>
      <c r="J7" t="str">
        <f>CONCATENATE("&lt;filename_audio&gt;",'Raw Metadata'!B6,"&lt;/filename_audio&gt;")</f>
        <v>&lt;filename_audio&gt;ell_word-list_1985_01&lt;/filename_audio&gt;</v>
      </c>
      <c r="K7" t="str">
        <f>CONCATENATE("&lt;filename_wav&gt;",'Raw Metadata'!C6,"&lt;/filename_wav&gt;")</f>
        <v>&lt;filename_wav&gt;ell_word-list_1985_01.wav&lt;/filename_wav&gt;</v>
      </c>
      <c r="L7" t="str">
        <f>CONCATENATE("&lt;filename_mp3&gt;",'Raw Metadata'!D6,"&lt;/filename_mp3&gt;")</f>
        <v>&lt;filename_mp3&gt;ell_word-list_1985_01.mp3&lt;/filename_mp3&gt;</v>
      </c>
      <c r="M7" t="str">
        <f>CONCATENATE("&lt;wav_quality&gt;",'Raw Metadata'!U6,"&lt;/wav_quality&gt;")</f>
        <v>&lt;wav_quality&gt;44.1 K, 16-bit sound depth (bit rate=705 kbps)&lt;/wav_quality&gt;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&lt;original_medium&gt;cassette tape&lt;/original_medium&gt;</v>
      </c>
      <c r="P7" t="str">
        <f>CONCATENATE("&lt;wordlist&gt;",'Raw Metadata'!E6,"&lt;/wordlist&gt;")</f>
        <v>&lt;wordlist&gt;ell_word-list_1985_01.html&lt;/wordlist&gt;</v>
      </c>
      <c r="Q7" t="str">
        <f>CONCATENATE("&lt;wordlist_entries&gt;",'Raw Metadata'!F6,"&lt;/wordlist_entries&gt;")</f>
        <v>&lt;wordlist_entries&gt;1 - 57&lt;/wordlist_entries&gt;</v>
      </c>
      <c r="R7" t="str">
        <f>CONCATENATE("&lt;image_tif&gt;",'Raw Metadata'!I6,"&lt;/image_tif&gt;")</f>
        <v>&lt;image_tif&gt;ell_word-list_1985_01.tif&lt;/image_tif&gt;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&lt;image_jpg&gt;ell_word-list_1985_01.jpg&lt;/image_jpg&gt;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&lt;details&gt;ell_record_details.html#5&lt;/details&gt;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&lt;wordlist_no_repetition&gt;ell_word-list_1985_01.html&lt;/wordlist_no_repetition&gt;</v>
      </c>
      <c r="AA7" t="str">
        <f>CONCATENATE("&lt;link_within_wordlist&gt;",'Raw Metadata'!AB6,"&lt;/link_within_wordlist&gt;")</f>
        <v>&lt;link_within_wordlist&gt;ell_word-list_1985_01.html#1&lt;/link_within_wordlist&gt;</v>
      </c>
      <c r="AB7" t="s">
        <v>15</v>
      </c>
    </row>
    <row r="8" spans="1:28" ht="20.25">
      <c r="A8" t="s">
        <v>14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&lt;lang_name&gt;Greek&lt;/lang_name&gt;</v>
      </c>
      <c r="D8" t="str">
        <f>CONCATENATE("&lt;sil_code&gt;",'Raw Metadata'!O7,"&lt;/sil_code&gt;")</f>
        <v>&lt;sil_code&gt;ELL&lt;/sil_code&gt;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&lt;recording_location&gt;UCLA Phonetics Lab&lt;/recording_location&gt;</v>
      </c>
      <c r="G8" t="str">
        <f>CONCATENATE("&lt;recording_date&gt;",'Raw Metadata'!R7,"&lt;/recording_date&gt;")</f>
        <v>&lt;recording_date&gt;7 June, 1986&lt;/recording_date&gt;</v>
      </c>
      <c r="H8" t="str">
        <f>CONCATENATE("&lt;fieldworkers&gt;",'Raw Metadata'!S7,"&lt;/fieldworkers&gt;")</f>
        <v>&lt;fieldworkers&gt;UCLA Student&lt;/fieldworkers&gt;</v>
      </c>
      <c r="I8" t="str">
        <f>CONCATENATE("&lt;speakers&gt;",'Raw Metadata'!T7,"&lt;/speakers&gt;")</f>
        <v>&lt;speakers&gt;Speaker is from Hilandria, Greece&lt;/speakers&gt;</v>
      </c>
      <c r="J8" t="str">
        <f>CONCATENATE("&lt;filename_audio&gt;",'Raw Metadata'!B7,"&lt;/filename_audio&gt;")</f>
        <v>&lt;filename_audio&gt;ell_word-list_1986_01&lt;/filename_audio&gt;</v>
      </c>
      <c r="K8" t="str">
        <f>CONCATENATE("&lt;filename_wav&gt;",'Raw Metadata'!C7,"&lt;/filename_wav&gt;")</f>
        <v>&lt;filename_wav&gt;ell_word-list_1986_01.wav&lt;/filename_wav&gt;</v>
      </c>
      <c r="L8" t="str">
        <f>CONCATENATE("&lt;filename_mp3&gt;",'Raw Metadata'!D7,"&lt;/filename_mp3&gt;")</f>
        <v>&lt;filename_mp3&gt;ell_word-list_1986_01.mp3&lt;/filename_mp3&gt;</v>
      </c>
      <c r="M8" t="str">
        <f>CONCATENATE("&lt;wav_quality&gt;",'Raw Metadata'!U7,"&lt;/wav_quality&gt;")</f>
        <v>&lt;wav_quality&gt;44.1 K, 16-bit sound depth (bit rate=705 kbps)&lt;/wav_quality&gt;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&lt;original_medium&gt;cassette tape&lt;/original_medium&gt;</v>
      </c>
      <c r="P8" t="str">
        <f>CONCATENATE("&lt;wordlist&gt;",'Raw Metadata'!E7,"&lt;/wordlist&gt;")</f>
        <v>&lt;wordlist&gt;ell_word-list_1986_01.html&lt;/wordlist&gt;</v>
      </c>
      <c r="Q8" t="str">
        <f>CONCATENATE("&lt;wordlist_entries&gt;",'Raw Metadata'!F7,"&lt;/wordlist_entries&gt;")</f>
        <v>&lt;wordlist_entries&gt;1 - 32&lt;/wordlist_entries&gt;</v>
      </c>
      <c r="R8" t="str">
        <f>CONCATENATE("&lt;image_tif&gt;",'Raw Metadata'!I7,"&lt;/image_tif&gt;")</f>
        <v>&lt;image_tif&gt;ell_word-list_1986_01.tif&lt;/image_tif&gt;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&lt;image_jpg&gt;ell_word-list_1986_01.jpg&lt;/image_jpg&gt;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&lt;details&gt;ell_record_details.html#6&lt;/details&gt;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&lt;wordlist_no_repetition&gt;ell_word-list_1986_01.html&lt;/wordlist_no_repetition&gt;</v>
      </c>
      <c r="AA8" t="str">
        <f>CONCATENATE("&lt;link_within_wordlist&gt;",'Raw Metadata'!AB7,"&lt;/link_within_wordlist&gt;")</f>
        <v>&lt;link_within_wordlist&gt;ell_word-list_1986_01.html#1&lt;/link_within_wordlist&gt;</v>
      </c>
      <c r="AB8" t="s">
        <v>15</v>
      </c>
    </row>
    <row r="9" spans="1:28" ht="20.25">
      <c r="A9" t="s">
        <v>14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&lt;lang_name&gt;Greek&lt;/lang_name&gt;</v>
      </c>
      <c r="D9" t="str">
        <f>CONCATENATE("&lt;sil_code&gt;",'Raw Metadata'!O8,"&lt;/sil_code&gt;")</f>
        <v>&lt;sil_code&gt;ELL&lt;/sil_code&gt;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&lt;recording_location&gt;UCLA Phonetics Lab&lt;/recording_location&gt;</v>
      </c>
      <c r="G9" t="str">
        <f>CONCATENATE("&lt;recording_date&gt;",'Raw Metadata'!R8,"&lt;/recording_date&gt;")</f>
        <v>&lt;recording_date&gt;5 June, 1987&lt;/recording_date&gt;</v>
      </c>
      <c r="H9" t="str">
        <f>CONCATENATE("&lt;fieldworkers&gt;",'Raw Metadata'!S8,"&lt;/fieldworkers&gt;")</f>
        <v>&lt;fieldworkers&gt;UCLA Student&lt;/fieldworkers&gt;</v>
      </c>
      <c r="I9" t="str">
        <f>CONCATENATE("&lt;speakers&gt;",'Raw Metadata'!T8,"&lt;/speakers&gt;")</f>
        <v>&lt;speakers&gt;Speaker is from Athens&lt;/speakers&gt;</v>
      </c>
      <c r="J9" t="str">
        <f>CONCATENATE("&lt;filename_audio&gt;",'Raw Metadata'!B8,"&lt;/filename_audio&gt;")</f>
        <v>&lt;filename_audio&gt;ell_word-list_1987_01&lt;/filename_audio&gt;</v>
      </c>
      <c r="K9" t="str">
        <f>CONCATENATE("&lt;filename_wav&gt;",'Raw Metadata'!C8,"&lt;/filename_wav&gt;")</f>
        <v>&lt;filename_wav&gt;ell_word-list_1987_01.wav&lt;/filename_wav&gt;</v>
      </c>
      <c r="L9" t="str">
        <f>CONCATENATE("&lt;filename_mp3&gt;",'Raw Metadata'!D8,"&lt;/filename_mp3&gt;")</f>
        <v>&lt;filename_mp3&gt;ell_word-list_1987_01.mp3&lt;/filename_mp3&gt;</v>
      </c>
      <c r="M9" t="str">
        <f>CONCATENATE("&lt;wav_quality&gt;",'Raw Metadata'!U8,"&lt;/wav_quality&gt;")</f>
        <v>&lt;wav_quality&gt;44.1 K, 16-bit sound depth (bit rate=705 kbps)&lt;/wav_quality&gt;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&lt;original_medium&gt;cassette tape&lt;/original_medium&gt;</v>
      </c>
      <c r="P9" t="str">
        <f>CONCATENATE("&lt;wordlist&gt;",'Raw Metadata'!E8,"&lt;/wordlist&gt;")</f>
        <v>&lt;wordlist&gt;ell_word-list_1987_01.html&lt;/wordlist&gt;</v>
      </c>
      <c r="Q9" t="str">
        <f>CONCATENATE("&lt;wordlist_entries&gt;",'Raw Metadata'!F8,"&lt;/wordlist_entries&gt;")</f>
        <v>&lt;wordlist_entries&gt;1 - 56&lt;/wordlist_entries&gt;</v>
      </c>
      <c r="R9" t="str">
        <f>CONCATENATE("&lt;image_tif&gt;",'Raw Metadata'!I8,"&lt;/image_tif&gt;")</f>
        <v>&lt;image_tif&gt;ell_word-list_1987_01.tif&lt;/image_tif&gt;</v>
      </c>
      <c r="S9" t="str">
        <f>CONCATENATE("&lt;image_tif2&gt;",'Raw Metadata'!J8,"&lt;/image_tif2&gt;")</f>
        <v>&lt;image_tif2&gt;&lt;/image_tif2&gt;</v>
      </c>
      <c r="T9" t="str">
        <f>CONCATENATE("&lt;image_jpg&gt;",'Raw Metadata'!G8,"&lt;/image_jpg&gt;")</f>
        <v>&lt;image_jpg&gt;ell_word-list_1987_01.jpg&lt;/image_jpg&gt;</v>
      </c>
      <c r="U9" t="str">
        <f>CONCATENATE("&lt;image_jpg2&gt;",'Raw Metadata'!H8,"&lt;/image_jpg2&gt;")</f>
        <v>&lt;image_jpg2&gt;&lt;/image_jpg2&gt;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&lt;details&gt;ell_record_details.html#7&lt;/details&gt;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&lt;wordlist_no_repetition&gt;ell_word-list_1987_01.html&lt;/wordlist_no_repetition&gt;</v>
      </c>
      <c r="AA9" t="str">
        <f>CONCATENATE("&lt;link_within_wordlist&gt;",'Raw Metadata'!AB8,"&lt;/link_within_wordlist&gt;")</f>
        <v>&lt;link_within_wordlist&gt;ell_word-list_1987_01.html#1&lt;/link_within_wordlist&gt;</v>
      </c>
      <c r="AB9" t="s">
        <v>15</v>
      </c>
    </row>
    <row r="10" spans="1:28" ht="20.25">
      <c r="A10" t="s">
        <v>14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&lt;lang_name&gt;Greek&lt;/lang_name&gt;</v>
      </c>
      <c r="D10" t="str">
        <f>CONCATENATE("&lt;sil_code&gt;",'Raw Metadata'!O9,"&lt;/sil_code&gt;")</f>
        <v>&lt;sil_code&gt;ELL&lt;/sil_code&gt;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&lt;recording_location&gt;Hermosa Beach, California&lt;/recording_location&gt;</v>
      </c>
      <c r="G10" t="str">
        <f>CONCATENATE("&lt;recording_date&gt;",'Raw Metadata'!R9,"&lt;/recording_date&gt;")</f>
        <v>&lt;recording_date&gt;28 November, 1987&lt;/recording_date&gt;</v>
      </c>
      <c r="H10" t="str">
        <f>CONCATENATE("&lt;fieldworkers&gt;",'Raw Metadata'!S9,"&lt;/fieldworkers&gt;")</f>
        <v>&lt;fieldworkers&gt;UCLA Student&lt;/fieldworkers&gt;</v>
      </c>
      <c r="I10" t="str">
        <f>CONCATENATE("&lt;speakers&gt;",'Raw Metadata'!T9,"&lt;/speakers&gt;")</f>
        <v>&lt;speakers&gt;Speaker is from Athens&lt;/speakers&gt;</v>
      </c>
      <c r="J10" t="str">
        <f>CONCATENATE("&lt;filename_audio&gt;",'Raw Metadata'!B9,"&lt;/filename_audio&gt;")</f>
        <v>&lt;filename_audio&gt;ell_word-list_1987_02&lt;/filename_audio&gt;</v>
      </c>
      <c r="K10" t="str">
        <f>CONCATENATE("&lt;filename_wav&gt;",'Raw Metadata'!C9,"&lt;/filename_wav&gt;")</f>
        <v>&lt;filename_wav&gt;ell_word-list_1987_02.wav&lt;/filename_wav&gt;</v>
      </c>
      <c r="L10" t="str">
        <f>CONCATENATE("&lt;filename_mp3&gt;",'Raw Metadata'!D9,"&lt;/filename_mp3&gt;")</f>
        <v>&lt;filename_mp3&gt;ell_word-list_1987_02.mp3&lt;/filename_mp3&gt;</v>
      </c>
      <c r="M10" t="str">
        <f>CONCATENATE("&lt;wav_quality&gt;",'Raw Metadata'!U9,"&lt;/wav_quality&gt;")</f>
        <v>&lt;wav_quality&gt;44.1 K, 16-bit sound depth (bit rate=705 kbps)&lt;/wav_quality&gt;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&lt;original_medium&gt;cassette tape&lt;/original_medium&gt;</v>
      </c>
      <c r="P10" t="str">
        <f>CONCATENATE("&lt;wordlist&gt;",'Raw Metadata'!E9,"&lt;/wordlist&gt;")</f>
        <v>&lt;wordlist&gt;ell_word-list_1987_02.html&lt;/wordlist&gt;</v>
      </c>
      <c r="Q10" t="str">
        <f>CONCATENATE("&lt;wordlist_entries&gt;",'Raw Metadata'!F9,"&lt;/wordlist_entries&gt;")</f>
        <v>&lt;wordlist_entries&gt;1 - 83&lt;/wordlist_entries&gt;</v>
      </c>
      <c r="R10" t="str">
        <f>CONCATENATE("&lt;image_tif&gt;",'Raw Metadata'!I9,"&lt;/image_tif&gt;")</f>
        <v>&lt;image_tif&gt;ell_word-list_1987_02.tif&lt;/image_tif&gt;</v>
      </c>
      <c r="S10" t="str">
        <f>CONCATENATE("&lt;image_tif2&gt;",'Raw Metadata'!J9,"&lt;/image_tif2&gt;")</f>
        <v>&lt;image_tif2&gt;&lt;/image_tif2&gt;</v>
      </c>
      <c r="T10" t="str">
        <f>CONCATENATE("&lt;image_jpg&gt;",'Raw Metadata'!G9,"&lt;/image_jpg&gt;")</f>
        <v>&lt;image_jpg&gt;ell_word-list_1987_02.jpg&lt;/image_jpg&gt;</v>
      </c>
      <c r="U10" t="str">
        <f>CONCATENATE("&lt;image_jpg2&gt;",'Raw Metadata'!H9,"&lt;/image_jpg2&gt;")</f>
        <v>&lt;image_jpg2&gt;&lt;/image_jpg2&gt;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&lt;details&gt;ell_record_details.html#8&lt;/details&gt;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&lt;wordlist_no_repetition&gt;ell_word-list_1987_02.html&lt;/wordlist_no_repetition&gt;</v>
      </c>
      <c r="AA10" t="str">
        <f>CONCATENATE("&lt;link_within_wordlist&gt;",'Raw Metadata'!AB9,"&lt;/link_within_wordlist&gt;")</f>
        <v>&lt;link_within_wordlist&gt;ell_word-list_1987_02.html#1&lt;/link_within_wordlist&gt;</v>
      </c>
      <c r="AB10" t="s">
        <v>15</v>
      </c>
    </row>
    <row r="11" spans="1:28" ht="20.25">
      <c r="A11" t="s">
        <v>14</v>
      </c>
      <c r="B11" t="str">
        <f>CONCATENATE("&lt;entry&gt;",'Raw Metadata'!A10,"&lt;/entry&gt;")</f>
        <v>&lt;entry&gt;9&lt;/entry&gt;</v>
      </c>
      <c r="C11" t="str">
        <f>CONCATENATE("&lt;lang_name&gt;",'Raw Metadata'!N10,"&lt;/lang_name&gt;")</f>
        <v>&lt;lang_name&gt;Greek&lt;/lang_name&gt;</v>
      </c>
      <c r="D11" t="str">
        <f>CONCATENATE("&lt;sil_code&gt;",'Raw Metadata'!O10,"&lt;/sil_code&gt;")</f>
        <v>&lt;sil_code&gt;ELL&lt;/sil_code&gt;</v>
      </c>
      <c r="E11" t="str">
        <f>CONCATENATE("&lt;content&gt;",'Raw Metadata'!P10,"&lt;/content&gt;")</f>
        <v>&lt;content&gt;word list&lt;/content&gt;</v>
      </c>
      <c r="F11" t="str">
        <f>CONCATENATE("&lt;recording_location&gt;",'Raw Metadata'!Q10,"&lt;/recording_location&gt;")</f>
        <v>&lt;recording_location&gt;UCLA Phonetics Lab&lt;/recording_location&gt;</v>
      </c>
      <c r="G11" t="str">
        <f>CONCATENATE("&lt;recording_date&gt;",'Raw Metadata'!R10,"&lt;/recording_date&gt;")</f>
        <v>&lt;recording_date&gt;26 May, 1988&lt;/recording_date&gt;</v>
      </c>
      <c r="H11" t="str">
        <f>CONCATENATE("&lt;fieldworkers&gt;",'Raw Metadata'!S10,"&lt;/fieldworkers&gt;")</f>
        <v>&lt;fieldworkers&gt;UCLA Student&lt;/fieldworkers&gt;</v>
      </c>
      <c r="I11" t="str">
        <f>CONCATENATE("&lt;speakers&gt;",'Raw Metadata'!T10,"&lt;/speakers&gt;")</f>
        <v>&lt;speakers&gt;Speaker is from Nicosia, Cyprus&lt;/speakers&gt;</v>
      </c>
      <c r="J11" t="str">
        <f>CONCATENATE("&lt;filename_audio&gt;",'Raw Metadata'!B10,"&lt;/filename_audio&gt;")</f>
        <v>&lt;filename_audio&gt;ell_word-list_1988_01&lt;/filename_audio&gt;</v>
      </c>
      <c r="K11" t="str">
        <f>CONCATENATE("&lt;filename_wav&gt;",'Raw Metadata'!C10,"&lt;/filename_wav&gt;")</f>
        <v>&lt;filename_wav&gt;ell_word-list_1988_01.wav&lt;/filename_wav&gt;</v>
      </c>
      <c r="L11" t="str">
        <f>CONCATENATE("&lt;filename_mp3&gt;",'Raw Metadata'!D10,"&lt;/filename_mp3&gt;")</f>
        <v>&lt;filename_mp3&gt;ell_word-list_1988_01.mp3&lt;/filename_mp3&gt;</v>
      </c>
      <c r="M11" t="str">
        <f>CONCATENATE("&lt;wav_quality&gt;",'Raw Metadata'!U10,"&lt;/wav_quality&gt;")</f>
        <v>&lt;wav_quality&gt;44.1 K, 16-bit sound depth (bit rate=705 kbps)&lt;/wav_quality&gt;</v>
      </c>
      <c r="N11" t="str">
        <f>CONCATENATE("&lt;mp3_quality&gt;",'Raw Metadata'!V10,"&lt;/mp3_quality&gt;")</f>
        <v>&lt;mp3_quality&gt;56 kpbs&lt;/mp3_quality&gt;</v>
      </c>
      <c r="O11" t="str">
        <f>CONCATENATE("&lt;original_medium&gt;",'Raw Metadata'!W10,"&lt;/original_medium&gt;")</f>
        <v>&lt;original_medium&gt;cassette tape&lt;/original_medium&gt;</v>
      </c>
      <c r="P11" t="str">
        <f>CONCATENATE("&lt;wordlist&gt;",'Raw Metadata'!E10,"&lt;/wordlist&gt;")</f>
        <v>&lt;wordlist&gt;ell_word-list_1988_01.html&lt;/wordlist&gt;</v>
      </c>
      <c r="Q11" t="str">
        <f>CONCATENATE("&lt;wordlist_entries&gt;",'Raw Metadata'!F10,"&lt;/wordlist_entries&gt;")</f>
        <v>&lt;wordlist_entries&gt;1 - 44&lt;/wordlist_entries&gt;</v>
      </c>
      <c r="R11" t="str">
        <f>CONCATENATE("&lt;image_tif&gt;",'Raw Metadata'!I10,"&lt;/image_tif&gt;")</f>
        <v>&lt;image_tif&gt;ell_word-list_1988_01.tif&lt;/image_tif&gt;</v>
      </c>
      <c r="S11" t="str">
        <f>CONCATENATE("&lt;image_tif2&gt;",'Raw Metadata'!J10,"&lt;/image_tif2&gt;")</f>
        <v>&lt;image_tif2&gt;&lt;/image_tif2&gt;</v>
      </c>
      <c r="T11" t="str">
        <f>CONCATENATE("&lt;image_jpg&gt;",'Raw Metadata'!G10,"&lt;/image_jpg&gt;")</f>
        <v>&lt;image_jpg&gt;ell_word-list_1988_01.jpg&lt;/image_jpg&gt;</v>
      </c>
      <c r="U11" t="str">
        <f>CONCATENATE("&lt;image_jpg2&gt;",'Raw Metadata'!H10,"&lt;/image_jpg2&gt;")</f>
        <v>&lt;image_jpg2&gt;&lt;/image_jpg2&gt;</v>
      </c>
      <c r="V11" t="str">
        <f>CONCATENATE("&lt;tif_quality&gt;",'Raw Metadata'!K10,"&lt;/tif_quality&gt;")</f>
        <v>&lt;tif_quality&gt;300 dpi&lt;/tif_quality&gt;</v>
      </c>
      <c r="W11" t="str">
        <f>CONCATENATE("&lt;jpg_quality&gt;",'Raw Metadata'!L10,"&lt;/jpg_quality&gt;")</f>
        <v>&lt;jpg_quality&gt;300 dpi&lt;/jpg_quality&gt;</v>
      </c>
      <c r="X11" t="str">
        <f>CONCATENATE("&lt;details&gt;",'Raw Metadata'!M10,,,"&lt;/details&gt;")</f>
        <v>&lt;details&gt;ell_record_details.html#9&lt;/details&gt;</v>
      </c>
      <c r="Y11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Metadata'!Z10,"&lt;/wordlist_no_repetition&gt;")</f>
        <v>&lt;wordlist_no_repetition&gt;ell_word-list_1988_01.html&lt;/wordlist_no_repetition&gt;</v>
      </c>
      <c r="AA11" t="str">
        <f>CONCATENATE("&lt;link_within_wordlist&gt;",'Raw Metadata'!AB10,"&lt;/link_within_wordlist&gt;")</f>
        <v>&lt;link_within_wordlist&gt;ell_word-list_1988_01.html#1&lt;/link_within_wordlist&gt;</v>
      </c>
      <c r="AB11" t="s">
        <v>15</v>
      </c>
    </row>
    <row r="12" ht="20.25">
      <c r="A12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2006-10-06T00:56:26Z</dcterms:modified>
  <cp:category/>
  <cp:version/>
  <cp:contentType/>
  <cp:contentStatus/>
</cp:coreProperties>
</file>